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U:\Huschenbett\Abteilungsleitung\Vordrucke u. Belege\"/>
    </mc:Choice>
  </mc:AlternateContent>
  <xr:revisionPtr revIDLastSave="0" documentId="8_{460B6144-7EB3-4383-90CB-609049E48D0E}" xr6:coauthVersionLast="43" xr6:coauthVersionMax="43" xr10:uidLastSave="{00000000-0000-0000-0000-000000000000}"/>
  <bookViews>
    <workbookView xWindow="-120" yWindow="-120" windowWidth="28110" windowHeight="16440" tabRatio="229" xr2:uid="{00000000-000D-0000-FFFF-FFFF00000000}"/>
  </bookViews>
  <sheets>
    <sheet name="Arbeitszeitliste" sheetId="1" r:id="rId1"/>
  </sheets>
  <definedNames>
    <definedName name="AnzahlTage">Arbeitszeitliste!$C$7</definedName>
    <definedName name="_xlnm.Print_Area" localSheetId="0">Arbeitszeitliste!$A$1:$AD$89</definedName>
    <definedName name="Monat">Arbeitszeitliste!$AF$99:$AG$110</definedName>
    <definedName name="Monatslänge">Arbeitszeitliste!$AJ$98:$AL$109</definedName>
    <definedName name="Monatsname">Arbeitszeitliste!$AJ$98:$AK$109</definedName>
    <definedName name="Wochentag">Arbeitszeitliste!$AG$99:$AH$110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5" i="1" l="1"/>
  <c r="S73" i="1"/>
  <c r="Z73" i="1"/>
  <c r="Z75" i="1"/>
  <c r="S64" i="1"/>
  <c r="S54" i="1"/>
  <c r="S44" i="1"/>
  <c r="S34" i="1"/>
  <c r="S24" i="1"/>
  <c r="Z63" i="1"/>
  <c r="Z62" i="1"/>
  <c r="Z53" i="1"/>
  <c r="Z52" i="1"/>
  <c r="Z43" i="1"/>
  <c r="Z42" i="1"/>
  <c r="Z33" i="1"/>
  <c r="Z32" i="1"/>
  <c r="Z22" i="1"/>
  <c r="Z23" i="1"/>
  <c r="E64" i="1"/>
  <c r="E54" i="1"/>
  <c r="E44" i="1"/>
  <c r="E34" i="1"/>
  <c r="E24" i="1"/>
  <c r="A4" i="1" l="1"/>
  <c r="D4" i="1"/>
  <c r="B4" i="1"/>
  <c r="C4" i="1"/>
  <c r="AB23" i="1"/>
  <c r="AA23" i="1"/>
  <c r="W23" i="1"/>
  <c r="Y23" i="1" s="1"/>
  <c r="U23" i="1"/>
  <c r="T23" i="1"/>
  <c r="N23" i="1"/>
  <c r="M23" i="1"/>
  <c r="L23" i="1"/>
  <c r="K23" i="1"/>
  <c r="AB22" i="1"/>
  <c r="AA22" i="1"/>
  <c r="W22" i="1"/>
  <c r="Y22" i="1" s="1"/>
  <c r="U22" i="1"/>
  <c r="T22" i="1"/>
  <c r="N22" i="1"/>
  <c r="M22" i="1"/>
  <c r="L22" i="1"/>
  <c r="K22" i="1"/>
  <c r="U21" i="1"/>
  <c r="T21" i="1"/>
  <c r="L21" i="1"/>
  <c r="K21" i="1"/>
  <c r="O21" i="1" s="1"/>
  <c r="U20" i="1"/>
  <c r="T20" i="1"/>
  <c r="L20" i="1"/>
  <c r="K20" i="1"/>
  <c r="U19" i="1"/>
  <c r="T19" i="1"/>
  <c r="L19" i="1"/>
  <c r="K19" i="1"/>
  <c r="U18" i="1"/>
  <c r="T18" i="1"/>
  <c r="L18" i="1"/>
  <c r="K18" i="1"/>
  <c r="U17" i="1"/>
  <c r="T17" i="1"/>
  <c r="L17" i="1"/>
  <c r="K17" i="1"/>
  <c r="O17" i="1" s="1"/>
  <c r="AD8" i="1"/>
  <c r="AB63" i="1"/>
  <c r="AA63" i="1"/>
  <c r="W63" i="1"/>
  <c r="Y63" i="1" s="1"/>
  <c r="U63" i="1"/>
  <c r="T63" i="1"/>
  <c r="N63" i="1"/>
  <c r="M63" i="1"/>
  <c r="L63" i="1"/>
  <c r="K63" i="1"/>
  <c r="AB62" i="1"/>
  <c r="AA62" i="1"/>
  <c r="W62" i="1"/>
  <c r="U62" i="1"/>
  <c r="T62" i="1"/>
  <c r="N62" i="1"/>
  <c r="M62" i="1"/>
  <c r="L62" i="1"/>
  <c r="K62" i="1"/>
  <c r="AB53" i="1"/>
  <c r="AA53" i="1"/>
  <c r="W53" i="1"/>
  <c r="Y53" i="1" s="1"/>
  <c r="U53" i="1"/>
  <c r="T53" i="1"/>
  <c r="N53" i="1"/>
  <c r="M53" i="1"/>
  <c r="L53" i="1"/>
  <c r="K53" i="1"/>
  <c r="AB52" i="1"/>
  <c r="AA52" i="1"/>
  <c r="W52" i="1"/>
  <c r="U52" i="1"/>
  <c r="T52" i="1"/>
  <c r="N52" i="1"/>
  <c r="M52" i="1"/>
  <c r="L52" i="1"/>
  <c r="K52" i="1"/>
  <c r="AB43" i="1"/>
  <c r="AA43" i="1"/>
  <c r="W43" i="1"/>
  <c r="Y43" i="1" s="1"/>
  <c r="U43" i="1"/>
  <c r="T43" i="1"/>
  <c r="N43" i="1"/>
  <c r="M43" i="1"/>
  <c r="L43" i="1"/>
  <c r="K43" i="1"/>
  <c r="AB42" i="1"/>
  <c r="AA42" i="1"/>
  <c r="W42" i="1"/>
  <c r="Y42" i="1" s="1"/>
  <c r="U42" i="1"/>
  <c r="T42" i="1"/>
  <c r="N42" i="1"/>
  <c r="M42" i="1"/>
  <c r="L42" i="1"/>
  <c r="K42" i="1"/>
  <c r="AA32" i="1"/>
  <c r="AB32" i="1"/>
  <c r="AA33" i="1"/>
  <c r="AB33" i="1"/>
  <c r="T32" i="1"/>
  <c r="U32" i="1"/>
  <c r="T33" i="1"/>
  <c r="U33" i="1"/>
  <c r="L33" i="1"/>
  <c r="K33" i="1"/>
  <c r="L32" i="1"/>
  <c r="K32" i="1"/>
  <c r="K28" i="1"/>
  <c r="K29" i="1"/>
  <c r="K30" i="1"/>
  <c r="K31" i="1"/>
  <c r="K27" i="1"/>
  <c r="O18" i="1" l="1"/>
  <c r="P18" i="1" s="1"/>
  <c r="M18" i="1" s="1"/>
  <c r="O19" i="1"/>
  <c r="O20" i="1"/>
  <c r="V20" i="1"/>
  <c r="Q17" i="1"/>
  <c r="N17" i="1" s="1"/>
  <c r="V17" i="1"/>
  <c r="W17" i="1" s="1"/>
  <c r="V19" i="1"/>
  <c r="O23" i="1"/>
  <c r="Q23" i="1" s="1"/>
  <c r="O22" i="1"/>
  <c r="X23" i="1"/>
  <c r="V23" i="1"/>
  <c r="V18" i="1"/>
  <c r="V21" i="1"/>
  <c r="X22" i="1"/>
  <c r="V22" i="1"/>
  <c r="P17" i="1"/>
  <c r="M17" i="1" s="1"/>
  <c r="O63" i="1"/>
  <c r="P63" i="1" s="1"/>
  <c r="V63" i="1"/>
  <c r="V62" i="1"/>
  <c r="V43" i="1"/>
  <c r="O52" i="1"/>
  <c r="P52" i="1" s="1"/>
  <c r="V52" i="1"/>
  <c r="O53" i="1"/>
  <c r="P53" i="1" s="1"/>
  <c r="V53" i="1"/>
  <c r="O43" i="1"/>
  <c r="Q43" i="1" s="1"/>
  <c r="O62" i="1"/>
  <c r="P62" i="1" s="1"/>
  <c r="O42" i="1"/>
  <c r="P42" i="1" s="1"/>
  <c r="V42" i="1"/>
  <c r="Q63" i="1"/>
  <c r="X62" i="1"/>
  <c r="X63" i="1"/>
  <c r="Y62" i="1"/>
  <c r="X52" i="1"/>
  <c r="Y52" i="1"/>
  <c r="X53" i="1"/>
  <c r="X42" i="1"/>
  <c r="X43" i="1"/>
  <c r="O33" i="1"/>
  <c r="P33" i="1" s="1"/>
  <c r="M33" i="1" s="1"/>
  <c r="V33" i="1"/>
  <c r="W33" i="1" s="1"/>
  <c r="Y33" i="1" s="1"/>
  <c r="V32" i="1"/>
  <c r="O32" i="1" s="1"/>
  <c r="P32" i="1" s="1"/>
  <c r="M32" i="1" s="1"/>
  <c r="W32" i="1"/>
  <c r="O75" i="1"/>
  <c r="O73" i="1"/>
  <c r="L61" i="1"/>
  <c r="K61" i="1"/>
  <c r="L60" i="1"/>
  <c r="K60" i="1"/>
  <c r="L59" i="1"/>
  <c r="K59" i="1"/>
  <c r="L58" i="1"/>
  <c r="K58" i="1"/>
  <c r="L57" i="1"/>
  <c r="K57" i="1"/>
  <c r="L51" i="1"/>
  <c r="K51" i="1"/>
  <c r="L50" i="1"/>
  <c r="K50" i="1"/>
  <c r="L49" i="1"/>
  <c r="K49" i="1"/>
  <c r="L48" i="1"/>
  <c r="K48" i="1"/>
  <c r="L47" i="1"/>
  <c r="K47" i="1"/>
  <c r="L41" i="1"/>
  <c r="K41" i="1"/>
  <c r="L40" i="1"/>
  <c r="K40" i="1"/>
  <c r="L39" i="1"/>
  <c r="K39" i="1"/>
  <c r="L38" i="1"/>
  <c r="K38" i="1"/>
  <c r="L37" i="1"/>
  <c r="K37" i="1"/>
  <c r="L31" i="1"/>
  <c r="O31" i="1" s="1"/>
  <c r="L30" i="1"/>
  <c r="O30" i="1" s="1"/>
  <c r="L29" i="1"/>
  <c r="L28" i="1"/>
  <c r="O28" i="1" s="1"/>
  <c r="L27" i="1"/>
  <c r="O27" i="1" s="1"/>
  <c r="U61" i="1"/>
  <c r="T61" i="1"/>
  <c r="U60" i="1"/>
  <c r="T60" i="1"/>
  <c r="U59" i="1"/>
  <c r="T59" i="1"/>
  <c r="U58" i="1"/>
  <c r="T58" i="1"/>
  <c r="U57" i="1"/>
  <c r="T57" i="1"/>
  <c r="U51" i="1"/>
  <c r="T51" i="1"/>
  <c r="U50" i="1"/>
  <c r="T50" i="1"/>
  <c r="U49" i="1"/>
  <c r="T49" i="1"/>
  <c r="U48" i="1"/>
  <c r="T48" i="1"/>
  <c r="U47" i="1"/>
  <c r="T47" i="1"/>
  <c r="U41" i="1"/>
  <c r="T41" i="1"/>
  <c r="U40" i="1"/>
  <c r="T40" i="1"/>
  <c r="U39" i="1"/>
  <c r="T39" i="1"/>
  <c r="U38" i="1"/>
  <c r="T38" i="1"/>
  <c r="U37" i="1"/>
  <c r="T37" i="1"/>
  <c r="U31" i="1"/>
  <c r="T31" i="1"/>
  <c r="U30" i="1"/>
  <c r="T30" i="1"/>
  <c r="U29" i="1"/>
  <c r="T29" i="1"/>
  <c r="U28" i="1"/>
  <c r="T28" i="1"/>
  <c r="U27" i="1"/>
  <c r="T27" i="1"/>
  <c r="C9" i="1"/>
  <c r="AA6" i="1"/>
  <c r="F6" i="1"/>
  <c r="N6" i="1"/>
  <c r="AF17" i="1"/>
  <c r="AG17" i="1" s="1"/>
  <c r="AH21" i="1" s="1"/>
  <c r="AF98" i="1"/>
  <c r="W18" i="1" l="1"/>
  <c r="Z18" i="1" s="1"/>
  <c r="Q19" i="1"/>
  <c r="N19" i="1" s="1"/>
  <c r="W19" i="1"/>
  <c r="X17" i="1"/>
  <c r="AA17" i="1" s="1"/>
  <c r="Z17" i="1"/>
  <c r="AC17" i="1" s="1"/>
  <c r="Y17" i="1"/>
  <c r="AB17" i="1" s="1"/>
  <c r="O37" i="1"/>
  <c r="O38" i="1"/>
  <c r="O39" i="1"/>
  <c r="O40" i="1"/>
  <c r="O41" i="1"/>
  <c r="O47" i="1"/>
  <c r="O48" i="1"/>
  <c r="Q20" i="1"/>
  <c r="N20" i="1" s="1"/>
  <c r="W20" i="1"/>
  <c r="Z20" i="1" s="1"/>
  <c r="Q22" i="1"/>
  <c r="O24" i="1"/>
  <c r="O49" i="1"/>
  <c r="O51" i="1"/>
  <c r="O57" i="1"/>
  <c r="O59" i="1"/>
  <c r="O61" i="1"/>
  <c r="O58" i="1"/>
  <c r="O60" i="1"/>
  <c r="O50" i="1"/>
  <c r="P20" i="1"/>
  <c r="M20" i="1" s="1"/>
  <c r="AG99" i="1"/>
  <c r="AH99" i="1" s="1"/>
  <c r="AL101" i="1"/>
  <c r="Q18" i="1"/>
  <c r="N18" i="1" s="1"/>
  <c r="P23" i="1"/>
  <c r="P22" i="1"/>
  <c r="P19" i="1"/>
  <c r="M19" i="1" s="1"/>
  <c r="Q53" i="1"/>
  <c r="W21" i="1"/>
  <c r="Q21" i="1"/>
  <c r="N21" i="1" s="1"/>
  <c r="P21" i="1"/>
  <c r="M21" i="1" s="1"/>
  <c r="AC18" i="1"/>
  <c r="Y18" i="1"/>
  <c r="AB18" i="1" s="1"/>
  <c r="Q62" i="1"/>
  <c r="Q52" i="1"/>
  <c r="Q42" i="1"/>
  <c r="P43" i="1"/>
  <c r="X33" i="1"/>
  <c r="Q33" i="1"/>
  <c r="N33" i="1" s="1"/>
  <c r="Q32" i="1"/>
  <c r="N32" i="1" s="1"/>
  <c r="Y32" i="1"/>
  <c r="X32" i="1"/>
  <c r="Q27" i="1"/>
  <c r="N27" i="1" s="1"/>
  <c r="V30" i="1"/>
  <c r="Q30" i="1" s="1"/>
  <c r="N30" i="1" s="1"/>
  <c r="V48" i="1"/>
  <c r="V57" i="1"/>
  <c r="V59" i="1"/>
  <c r="V61" i="1"/>
  <c r="V38" i="1"/>
  <c r="V40" i="1"/>
  <c r="V47" i="1"/>
  <c r="V49" i="1"/>
  <c r="V51" i="1"/>
  <c r="V58" i="1"/>
  <c r="V60" i="1"/>
  <c r="V50" i="1"/>
  <c r="V37" i="1"/>
  <c r="V39" i="1"/>
  <c r="V41" i="1"/>
  <c r="V28" i="1"/>
  <c r="Q28" i="1" s="1"/>
  <c r="N28" i="1" s="1"/>
  <c r="V27" i="1"/>
  <c r="V29" i="1"/>
  <c r="V31" i="1"/>
  <c r="P31" i="1" s="1"/>
  <c r="M31" i="1" s="1"/>
  <c r="AG110" i="1"/>
  <c r="AH110" i="1" s="1"/>
  <c r="AG102" i="1"/>
  <c r="AH102" i="1" s="1"/>
  <c r="AG109" i="1"/>
  <c r="AH109" i="1" s="1"/>
  <c r="AG100" i="1"/>
  <c r="AH100" i="1" s="1"/>
  <c r="AG106" i="1"/>
  <c r="AH106" i="1" s="1"/>
  <c r="AG105" i="1"/>
  <c r="AH105" i="1" s="1"/>
  <c r="AG108" i="1"/>
  <c r="AH108" i="1" s="1"/>
  <c r="AG103" i="1"/>
  <c r="AH103" i="1" s="1"/>
  <c r="AG24" i="1"/>
  <c r="AG26" i="1"/>
  <c r="AI19" i="1" s="1"/>
  <c r="AG107" i="1"/>
  <c r="AH107" i="1" s="1"/>
  <c r="AG104" i="1"/>
  <c r="AH104" i="1" s="1"/>
  <c r="AG101" i="1"/>
  <c r="AH101" i="1" s="1"/>
  <c r="AH26" i="1"/>
  <c r="W37" i="1" l="1"/>
  <c r="Z37" i="1" s="1"/>
  <c r="P51" i="1"/>
  <c r="M51" i="1" s="1"/>
  <c r="W51" i="1"/>
  <c r="P47" i="1"/>
  <c r="M47" i="1" s="1"/>
  <c r="W47" i="1"/>
  <c r="Q40" i="1"/>
  <c r="N40" i="1" s="1"/>
  <c r="W40" i="1"/>
  <c r="P38" i="1"/>
  <c r="M38" i="1" s="1"/>
  <c r="W38" i="1"/>
  <c r="Q41" i="1"/>
  <c r="N41" i="1" s="1"/>
  <c r="W41" i="1"/>
  <c r="P39" i="1"/>
  <c r="M39" i="1" s="1"/>
  <c r="W39" i="1"/>
  <c r="X18" i="1"/>
  <c r="AA18" i="1" s="1"/>
  <c r="M26" i="1"/>
  <c r="N26" i="1"/>
  <c r="O29" i="1"/>
  <c r="O34" i="1" s="1"/>
  <c r="N36" i="1" s="1"/>
  <c r="X21" i="1"/>
  <c r="AA21" i="1" s="1"/>
  <c r="Z21" i="1"/>
  <c r="AC21" i="1" s="1"/>
  <c r="Y19" i="1"/>
  <c r="AB19" i="1" s="1"/>
  <c r="Z19" i="1"/>
  <c r="AC19" i="1" s="1"/>
  <c r="X19" i="1"/>
  <c r="AA19" i="1" s="1"/>
  <c r="O44" i="1"/>
  <c r="Q37" i="1"/>
  <c r="N37" i="1" s="1"/>
  <c r="O64" i="1"/>
  <c r="O54" i="1"/>
  <c r="Y20" i="1"/>
  <c r="AB20" i="1" s="1"/>
  <c r="AC20" i="1"/>
  <c r="X20" i="1"/>
  <c r="AA20" i="1" s="1"/>
  <c r="Q48" i="1"/>
  <c r="N48" i="1" s="1"/>
  <c r="W48" i="1"/>
  <c r="Z48" i="1" s="1"/>
  <c r="Q50" i="1"/>
  <c r="N50" i="1" s="1"/>
  <c r="W50" i="1"/>
  <c r="Z50" i="1" s="1"/>
  <c r="P49" i="1"/>
  <c r="M49" i="1" s="1"/>
  <c r="W49" i="1"/>
  <c r="Z49" i="1" s="1"/>
  <c r="Q61" i="1"/>
  <c r="N61" i="1" s="1"/>
  <c r="W61" i="1"/>
  <c r="Z61" i="1" s="1"/>
  <c r="P59" i="1"/>
  <c r="M59" i="1" s="1"/>
  <c r="W59" i="1"/>
  <c r="Z59" i="1" s="1"/>
  <c r="Q58" i="1"/>
  <c r="N58" i="1" s="1"/>
  <c r="W58" i="1"/>
  <c r="Z58" i="1" s="1"/>
  <c r="P57" i="1"/>
  <c r="M57" i="1" s="1"/>
  <c r="W57" i="1"/>
  <c r="Z57" i="1" s="1"/>
  <c r="P60" i="1"/>
  <c r="M60" i="1" s="1"/>
  <c r="W60" i="1"/>
  <c r="Z60" i="1" s="1"/>
  <c r="P50" i="1"/>
  <c r="M50" i="1" s="1"/>
  <c r="Y21" i="1"/>
  <c r="AB21" i="1" s="1"/>
  <c r="Q57" i="1"/>
  <c r="N57" i="1" s="1"/>
  <c r="V24" i="1"/>
  <c r="V44" i="1"/>
  <c r="C11" i="1"/>
  <c r="C12" i="1" s="1"/>
  <c r="V54" i="1"/>
  <c r="AL110" i="1"/>
  <c r="C7" i="1"/>
  <c r="V64" i="1"/>
  <c r="Q38" i="1"/>
  <c r="N38" i="1" s="1"/>
  <c r="V34" i="1"/>
  <c r="Q59" i="1"/>
  <c r="N59" i="1" s="1"/>
  <c r="P41" i="1"/>
  <c r="M41" i="1" s="1"/>
  <c r="Q31" i="1"/>
  <c r="N31" i="1" s="1"/>
  <c r="Q47" i="1"/>
  <c r="N47" i="1" s="1"/>
  <c r="P61" i="1"/>
  <c r="M61" i="1" s="1"/>
  <c r="P40" i="1"/>
  <c r="M40" i="1" s="1"/>
  <c r="P28" i="1"/>
  <c r="M28" i="1" s="1"/>
  <c r="Q39" i="1"/>
  <c r="N39" i="1" s="1"/>
  <c r="P48" i="1"/>
  <c r="M48" i="1" s="1"/>
  <c r="P37" i="1"/>
  <c r="M37" i="1" s="1"/>
  <c r="P30" i="1"/>
  <c r="M30" i="1" s="1"/>
  <c r="Q51" i="1"/>
  <c r="N51" i="1" s="1"/>
  <c r="Q60" i="1"/>
  <c r="N60" i="1" s="1"/>
  <c r="Q49" i="1"/>
  <c r="N49" i="1" s="1"/>
  <c r="P27" i="1"/>
  <c r="M27" i="1" s="1"/>
  <c r="P58" i="1"/>
  <c r="M58" i="1" s="1"/>
  <c r="AI28" i="1"/>
  <c r="AI20" i="1"/>
  <c r="AI38" i="1"/>
  <c r="AI27" i="1"/>
  <c r="AI29" i="1"/>
  <c r="AI21" i="1"/>
  <c r="AI17" i="1"/>
  <c r="AI37" i="1"/>
  <c r="AI18" i="1"/>
  <c r="AI30" i="1"/>
  <c r="AI31" i="1"/>
  <c r="AI39" i="1"/>
  <c r="AI49" i="1"/>
  <c r="AI61" i="1"/>
  <c r="AI40" i="1"/>
  <c r="AI41" i="1"/>
  <c r="AI50" i="1"/>
  <c r="AI51" i="1"/>
  <c r="AI57" i="1"/>
  <c r="AI58" i="1"/>
  <c r="AI47" i="1"/>
  <c r="AI48" i="1"/>
  <c r="AI59" i="1"/>
  <c r="AI60" i="1"/>
  <c r="AJ21" i="1"/>
  <c r="AJ27" i="1"/>
  <c r="AJ31" i="1"/>
  <c r="AJ40" i="1"/>
  <c r="AJ18" i="1"/>
  <c r="AJ20" i="1"/>
  <c r="AJ28" i="1"/>
  <c r="AJ37" i="1"/>
  <c r="AJ41" i="1"/>
  <c r="AJ17" i="1"/>
  <c r="AJ19" i="1"/>
  <c r="AJ30" i="1"/>
  <c r="AJ29" i="1"/>
  <c r="AJ38" i="1"/>
  <c r="AJ57" i="1"/>
  <c r="AJ61" i="1"/>
  <c r="AJ49" i="1"/>
  <c r="AJ58" i="1"/>
  <c r="AJ48" i="1"/>
  <c r="AJ50" i="1"/>
  <c r="AJ59" i="1"/>
  <c r="AJ39" i="1"/>
  <c r="AJ47" i="1"/>
  <c r="AJ51" i="1"/>
  <c r="AJ60" i="1"/>
  <c r="Y37" i="1" l="1"/>
  <c r="AB37" i="1" s="1"/>
  <c r="AC37" i="1" s="1"/>
  <c r="X37" i="1"/>
  <c r="AA37" i="1" s="1"/>
  <c r="Z51" i="1"/>
  <c r="Y51" i="1"/>
  <c r="AB51" i="1" s="1"/>
  <c r="AC51" i="1" s="1"/>
  <c r="X51" i="1"/>
  <c r="AA51" i="1" s="1"/>
  <c r="N56" i="1"/>
  <c r="M56" i="1"/>
  <c r="Z47" i="1"/>
  <c r="Y47" i="1"/>
  <c r="AB47" i="1" s="1"/>
  <c r="AC47" i="1" s="1"/>
  <c r="X47" i="1"/>
  <c r="AA47" i="1" s="1"/>
  <c r="M46" i="1"/>
  <c r="N46" i="1"/>
  <c r="Z41" i="1"/>
  <c r="X41" i="1"/>
  <c r="AA41" i="1" s="1"/>
  <c r="Y41" i="1"/>
  <c r="AB41" i="1" s="1"/>
  <c r="AC41" i="1" s="1"/>
  <c r="Z40" i="1"/>
  <c r="Y40" i="1"/>
  <c r="AB40" i="1" s="1"/>
  <c r="AC40" i="1" s="1"/>
  <c r="X40" i="1"/>
  <c r="AA40" i="1" s="1"/>
  <c r="Z39" i="1"/>
  <c r="Y39" i="1"/>
  <c r="AB39" i="1" s="1"/>
  <c r="AC39" i="1" s="1"/>
  <c r="X39" i="1"/>
  <c r="AA39" i="1" s="1"/>
  <c r="Z38" i="1"/>
  <c r="W44" i="1"/>
  <c r="Y38" i="1"/>
  <c r="AB38" i="1" s="1"/>
  <c r="AC38" i="1" s="1"/>
  <c r="X38" i="1"/>
  <c r="AA38" i="1" s="1"/>
  <c r="M66" i="1"/>
  <c r="N66" i="1"/>
  <c r="O67" i="1"/>
  <c r="M69" i="1" s="1"/>
  <c r="M36" i="1"/>
  <c r="Q29" i="1"/>
  <c r="N29" i="1" s="1"/>
  <c r="P29" i="1"/>
  <c r="M29" i="1" s="1"/>
  <c r="X48" i="1"/>
  <c r="AA48" i="1" s="1"/>
  <c r="Y48" i="1"/>
  <c r="AB48" i="1" s="1"/>
  <c r="AC48" i="1" s="1"/>
  <c r="X50" i="1"/>
  <c r="AA50" i="1" s="1"/>
  <c r="Y50" i="1"/>
  <c r="AB50" i="1" s="1"/>
  <c r="AC50" i="1" s="1"/>
  <c r="Y49" i="1"/>
  <c r="AB49" i="1" s="1"/>
  <c r="AC49" i="1" s="1"/>
  <c r="X49" i="1"/>
  <c r="AA49" i="1" s="1"/>
  <c r="W54" i="1"/>
  <c r="Z56" i="1" s="1"/>
  <c r="Y61" i="1"/>
  <c r="AB61" i="1" s="1"/>
  <c r="AC61" i="1" s="1"/>
  <c r="X61" i="1"/>
  <c r="AA61" i="1" s="1"/>
  <c r="Y59" i="1"/>
  <c r="AB59" i="1" s="1"/>
  <c r="AC59" i="1" s="1"/>
  <c r="X59" i="1"/>
  <c r="AA59" i="1" s="1"/>
  <c r="Y58" i="1"/>
  <c r="AB58" i="1" s="1"/>
  <c r="AC58" i="1" s="1"/>
  <c r="X58" i="1"/>
  <c r="AA58" i="1" s="1"/>
  <c r="Y57" i="1"/>
  <c r="AB57" i="1" s="1"/>
  <c r="AC57" i="1" s="1"/>
  <c r="X57" i="1"/>
  <c r="AA57" i="1" s="1"/>
  <c r="W64" i="1"/>
  <c r="Z66" i="1" s="1"/>
  <c r="X60" i="1"/>
  <c r="AA60" i="1" s="1"/>
  <c r="Y60" i="1"/>
  <c r="AB60" i="1" s="1"/>
  <c r="AC60" i="1" s="1"/>
  <c r="W24" i="1"/>
  <c r="U64" i="1"/>
  <c r="S66" i="1" s="1"/>
  <c r="T64" i="1"/>
  <c r="R66" i="1" s="1"/>
  <c r="U44" i="1"/>
  <c r="S46" i="1" s="1"/>
  <c r="T44" i="1"/>
  <c r="R46" i="1" s="1"/>
  <c r="U54" i="1"/>
  <c r="S56" i="1" s="1"/>
  <c r="T54" i="1"/>
  <c r="R56" i="1" s="1"/>
  <c r="T24" i="1"/>
  <c r="R26" i="1" s="1"/>
  <c r="V67" i="1"/>
  <c r="O83" i="1" s="1"/>
  <c r="U24" i="1"/>
  <c r="S26" i="1" s="1"/>
  <c r="T34" i="1"/>
  <c r="R36" i="1" s="1"/>
  <c r="U34" i="1"/>
  <c r="S36" i="1" s="1"/>
  <c r="W30" i="1"/>
  <c r="Z30" i="1" s="1"/>
  <c r="B19" i="1"/>
  <c r="B18" i="1"/>
  <c r="B21" i="1"/>
  <c r="B20" i="1"/>
  <c r="B13" i="1"/>
  <c r="C13" i="1" s="1"/>
  <c r="B14" i="1"/>
  <c r="B17" i="1"/>
  <c r="AC46" i="1" l="1"/>
  <c r="Z46" i="1"/>
  <c r="Y44" i="1"/>
  <c r="AB46" i="1" s="1"/>
  <c r="X44" i="1"/>
  <c r="AA46" i="1" s="1"/>
  <c r="O71" i="1"/>
  <c r="N69" i="1"/>
  <c r="AC56" i="1"/>
  <c r="Y54" i="1"/>
  <c r="AB56" i="1" s="1"/>
  <c r="X54" i="1"/>
  <c r="AA56" i="1" s="1"/>
  <c r="AC66" i="1"/>
  <c r="Y64" i="1"/>
  <c r="AB66" i="1" s="1"/>
  <c r="X64" i="1"/>
  <c r="AA66" i="1" s="1"/>
  <c r="Y24" i="1"/>
  <c r="AB26" i="1" s="1"/>
  <c r="X24" i="1"/>
  <c r="AA26" i="1" s="1"/>
  <c r="Z26" i="1"/>
  <c r="X30" i="1"/>
  <c r="AA30" i="1" s="1"/>
  <c r="Y30" i="1"/>
  <c r="AB30" i="1" s="1"/>
  <c r="U67" i="1"/>
  <c r="S69" i="1" s="1"/>
  <c r="T67" i="1"/>
  <c r="R69" i="1" s="1"/>
  <c r="W27" i="1"/>
  <c r="Z27" i="1" s="1"/>
  <c r="W28" i="1"/>
  <c r="Z28" i="1" s="1"/>
  <c r="W31" i="1"/>
  <c r="Z31" i="1" s="1"/>
  <c r="W29" i="1"/>
  <c r="Z29" i="1" s="1"/>
  <c r="C14" i="1"/>
  <c r="C17" i="1" s="1"/>
  <c r="D17" i="1" s="1"/>
  <c r="AD15" i="1" l="1"/>
  <c r="AD70" i="1"/>
  <c r="A17" i="1"/>
  <c r="W34" i="1"/>
  <c r="Z36" i="1" s="1"/>
  <c r="Y27" i="1"/>
  <c r="AB27" i="1" s="1"/>
  <c r="X27" i="1"/>
  <c r="AA27" i="1" s="1"/>
  <c r="X29" i="1"/>
  <c r="AA29" i="1" s="1"/>
  <c r="Y29" i="1"/>
  <c r="AB29" i="1" s="1"/>
  <c r="X31" i="1"/>
  <c r="AA31" i="1" s="1"/>
  <c r="Y31" i="1"/>
  <c r="AB31" i="1" s="1"/>
  <c r="AC28" i="1"/>
  <c r="X28" i="1"/>
  <c r="AA28" i="1" s="1"/>
  <c r="Y28" i="1"/>
  <c r="AB28" i="1" s="1"/>
  <c r="R83" i="1"/>
  <c r="N83" i="1"/>
  <c r="C18" i="1"/>
  <c r="Y34" i="1" l="1"/>
  <c r="AB36" i="1" s="1"/>
  <c r="X34" i="1"/>
  <c r="AA36" i="1" s="1"/>
  <c r="W67" i="1"/>
  <c r="D18" i="1"/>
  <c r="C19" i="1"/>
  <c r="A18" i="1" l="1"/>
  <c r="Y67" i="1"/>
  <c r="AB69" i="1" s="1"/>
  <c r="X67" i="1"/>
  <c r="AA69" i="1" s="1"/>
  <c r="Z69" i="1"/>
  <c r="AC27" i="1"/>
  <c r="AC30" i="1"/>
  <c r="D19" i="1"/>
  <c r="A19" i="1" s="1"/>
  <c r="C20" i="1"/>
  <c r="D20" i="1" s="1"/>
  <c r="AC29" i="1" l="1"/>
  <c r="AC31" i="1"/>
  <c r="AC26" i="1"/>
  <c r="A20" i="1"/>
  <c r="C21" i="1"/>
  <c r="D21" i="1" s="1"/>
  <c r="AC36" i="1" l="1"/>
  <c r="N71" i="1"/>
  <c r="R71" i="1"/>
  <c r="C22" i="1"/>
  <c r="A21" i="1"/>
  <c r="C23" i="1" l="1"/>
  <c r="D22" i="1"/>
  <c r="AC69" i="1"/>
  <c r="O79" i="1" l="1"/>
  <c r="O77" i="1"/>
  <c r="C27" i="1"/>
  <c r="D23" i="1"/>
  <c r="R80" i="1" l="1"/>
  <c r="O81" i="1"/>
  <c r="N80" i="1"/>
  <c r="C28" i="1"/>
  <c r="D27" i="1"/>
  <c r="N78" i="1"/>
  <c r="R78" i="1"/>
  <c r="N81" i="1" l="1"/>
  <c r="R81" i="1"/>
  <c r="A27" i="1"/>
  <c r="O85" i="1"/>
  <c r="D28" i="1"/>
  <c r="A28" i="1" s="1"/>
  <c r="C29" i="1"/>
  <c r="R86" i="1" l="1"/>
  <c r="N86" i="1"/>
  <c r="R85" i="1"/>
  <c r="N85" i="1"/>
  <c r="D29" i="1"/>
  <c r="A29" i="1" s="1"/>
  <c r="C30" i="1"/>
  <c r="M86" i="1" l="1"/>
  <c r="D30" i="1"/>
  <c r="A30" i="1" s="1"/>
  <c r="C31" i="1"/>
  <c r="D31" i="1" l="1"/>
  <c r="A31" i="1" s="1"/>
  <c r="C32" i="1"/>
  <c r="D32" i="1" l="1"/>
  <c r="A32" i="1" s="1"/>
  <c r="C33" i="1"/>
  <c r="D33" i="1" l="1"/>
  <c r="C37" i="1"/>
  <c r="A33" i="1" l="1"/>
  <c r="C38" i="1"/>
  <c r="D37" i="1"/>
  <c r="A37" i="1" l="1"/>
  <c r="C39" i="1"/>
  <c r="D38" i="1"/>
  <c r="A38" i="1" s="1"/>
  <c r="D39" i="1" l="1"/>
  <c r="A39" i="1" s="1"/>
  <c r="C40" i="1"/>
  <c r="C41" i="1" l="1"/>
  <c r="D40" i="1"/>
  <c r="A40" i="1" s="1"/>
  <c r="C42" i="1" l="1"/>
  <c r="D41" i="1"/>
  <c r="A41" i="1" s="1"/>
  <c r="D42" i="1" l="1"/>
  <c r="C43" i="1"/>
  <c r="D43" i="1" l="1"/>
  <c r="C47" i="1"/>
  <c r="C48" i="1" l="1"/>
  <c r="D47" i="1"/>
  <c r="A47" i="1" l="1"/>
  <c r="D48" i="1"/>
  <c r="A48" i="1" s="1"/>
  <c r="C49" i="1"/>
  <c r="C50" i="1" l="1"/>
  <c r="D49" i="1"/>
  <c r="A49" i="1" s="1"/>
  <c r="D50" i="1" l="1"/>
  <c r="A50" i="1" s="1"/>
  <c r="C51" i="1"/>
  <c r="C52" i="1" l="1"/>
  <c r="D51" i="1"/>
  <c r="A51" i="1" s="1"/>
  <c r="D52" i="1" l="1"/>
  <c r="C53" i="1"/>
  <c r="J85" i="1"/>
  <c r="D53" i="1" l="1"/>
  <c r="C57" i="1"/>
  <c r="C58" i="1" l="1"/>
  <c r="D57" i="1"/>
  <c r="A57" i="1" l="1"/>
  <c r="D58" i="1"/>
  <c r="A58" i="1" s="1"/>
  <c r="C59" i="1"/>
  <c r="D59" i="1" l="1"/>
  <c r="A59" i="1" s="1"/>
  <c r="C60" i="1"/>
  <c r="C61" i="1" l="1"/>
  <c r="C62" i="1" s="1"/>
  <c r="C63" i="1" s="1"/>
  <c r="D60" i="1"/>
  <c r="A60" i="1" s="1"/>
  <c r="D61" i="1" l="1"/>
  <c r="A61" i="1" s="1"/>
  <c r="D62" i="1" l="1"/>
  <c r="A62" i="1" s="1"/>
  <c r="D65" i="1" l="1"/>
  <c r="D63" i="1"/>
  <c r="A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Klus, Axel</author>
  </authors>
  <commentList>
    <comment ref="I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Klus, Axel:</t>
        </r>
        <r>
          <rPr>
            <sz val="9"/>
            <color indexed="81"/>
            <rFont val="Tahoma"/>
            <family val="2"/>
          </rPr>
          <t xml:space="preserve">
Überschreitet die Arbeitszeit 
6 Stunden (bzw. 9 Stunden), 
ist sie durch Ruhepausen von mindestens 30 Minuten (bzw. 
45 Minuten) Dauer insgesamt 
zu unterbrechen (§ 4 ArbZG). 
</t>
        </r>
      </text>
    </comment>
  </commentList>
</comments>
</file>

<file path=xl/sharedStrings.xml><?xml version="1.0" encoding="utf-8"?>
<sst xmlns="http://schemas.openxmlformats.org/spreadsheetml/2006/main" count="138" uniqueCount="99">
  <si>
    <t xml:space="preserve">für den Monat </t>
  </si>
  <si>
    <t>Name:</t>
  </si>
  <si>
    <t>Antahl der Tage</t>
  </si>
  <si>
    <t>(Monat)</t>
  </si>
  <si>
    <t>(Jahr)</t>
  </si>
  <si>
    <t>im lfd. Monat:</t>
  </si>
  <si>
    <t>Monatsanfang</t>
  </si>
  <si>
    <t>Zahl des Monats:</t>
  </si>
  <si>
    <t>A</t>
  </si>
  <si>
    <t>B</t>
  </si>
  <si>
    <t>Arbeitstag</t>
  </si>
  <si>
    <t>Zahl des Monats-</t>
  </si>
  <si>
    <t>Arbeitszeit</t>
  </si>
  <si>
    <t>Zeit</t>
  </si>
  <si>
    <t>Arb-zeit</t>
  </si>
  <si>
    <t>Mehrzeiten (+)</t>
  </si>
  <si>
    <t>anfangs:</t>
  </si>
  <si>
    <t>Minderzeiten (-)</t>
  </si>
  <si>
    <t>Wochentag:</t>
  </si>
  <si>
    <t>Gründen</t>
  </si>
  <si>
    <t>Beginn</t>
  </si>
  <si>
    <t>Ende</t>
  </si>
  <si>
    <t>Std.</t>
  </si>
  <si>
    <t>gleich</t>
  </si>
  <si>
    <t>Min.</t>
  </si>
  <si>
    <t>in Minuten</t>
  </si>
  <si>
    <t>+/-</t>
  </si>
  <si>
    <t>Min</t>
  </si>
  <si>
    <t>regelmäßige Arbeitszeit:</t>
  </si>
  <si>
    <t>v.H.</t>
  </si>
  <si>
    <t>Stunden:</t>
  </si>
  <si>
    <t>Minuten:</t>
  </si>
  <si>
    <t>regelm.:</t>
  </si>
  <si>
    <t>vereinbart:</t>
  </si>
  <si>
    <t>Sa</t>
  </si>
  <si>
    <t>So</t>
  </si>
  <si>
    <t>Monatssumme</t>
  </si>
  <si>
    <t>Summe A plus Mehrzeiten</t>
  </si>
  <si>
    <t xml:space="preserve">  =</t>
  </si>
  <si>
    <t>Summe A minus Minderzeiten</t>
  </si>
  <si>
    <t>Ergebnis</t>
  </si>
  <si>
    <t>(einschließlich Wochenfeiertage)</t>
  </si>
  <si>
    <t>Vortrag auf Folgemonat</t>
  </si>
  <si>
    <t>Namen:</t>
  </si>
  <si>
    <t>Monatsname</t>
  </si>
  <si>
    <t>Monatslänge</t>
  </si>
  <si>
    <t>Monat</t>
  </si>
  <si>
    <t>Wochentag</t>
  </si>
  <si>
    <t>April</t>
  </si>
  <si>
    <t>August</t>
  </si>
  <si>
    <t>Dezember</t>
  </si>
  <si>
    <t>Februar</t>
  </si>
  <si>
    <t>Januar</t>
  </si>
  <si>
    <t>Juli</t>
  </si>
  <si>
    <t>Juni</t>
  </si>
  <si>
    <t>Mai</t>
  </si>
  <si>
    <t>März</t>
  </si>
  <si>
    <t>November</t>
  </si>
  <si>
    <t>Oktober</t>
  </si>
  <si>
    <t>September</t>
  </si>
  <si>
    <t>tatsächliche</t>
  </si>
  <si>
    <t>in Min.</t>
  </si>
  <si>
    <t>anrechenb.</t>
  </si>
  <si>
    <t>Soll-</t>
  </si>
  <si>
    <t>Pausen,</t>
  </si>
  <si>
    <t>zeit</t>
  </si>
  <si>
    <t>Soll-Dauer</t>
  </si>
  <si>
    <t>Minderzeiten</t>
  </si>
  <si>
    <t xml:space="preserve">vor Abzug </t>
  </si>
  <si>
    <t>von Pausen</t>
  </si>
  <si>
    <t>Mehrzeiten/</t>
  </si>
  <si>
    <t>tatsächlich</t>
  </si>
  <si>
    <t>anrechenbare</t>
  </si>
  <si>
    <t>Pausen</t>
  </si>
  <si>
    <t>Unterbr.</t>
  </si>
  <si>
    <t>aus persönl.</t>
  </si>
  <si>
    <t>vereinbarte regelmäßige wöchentliche Arbeitszeit (Wochenstunden):</t>
  </si>
  <si>
    <t xml:space="preserve">  (Datum, Unterschrift)</t>
  </si>
  <si>
    <t xml:space="preserve">  (Datum, Sichtvermerk)</t>
  </si>
  <si>
    <t xml:space="preserve">Arbeitszeitliste </t>
  </si>
  <si>
    <t>/ 38,50 WoStd.</t>
  </si>
  <si>
    <t xml:space="preserve"> Bemerkungen</t>
  </si>
  <si>
    <t>Arbeits-</t>
  </si>
  <si>
    <t>Hinweis:</t>
  </si>
  <si>
    <t xml:space="preserve">wenn Eintragungen für Samstage und/oder Sonntage vorzunehmen sind: </t>
  </si>
  <si>
    <t>•</t>
  </si>
  <si>
    <r>
      <t xml:space="preserve">Dateischutz aufheben </t>
    </r>
    <r>
      <rPr>
        <i/>
        <sz val="8"/>
        <rFont val="Verdana"/>
        <family val="2"/>
      </rPr>
      <t>(ohne Kennwort)</t>
    </r>
  </si>
  <si>
    <r>
      <t xml:space="preserve">auf die 2 klicken </t>
    </r>
    <r>
      <rPr>
        <i/>
        <sz val="8"/>
        <rFont val="Verdana"/>
        <family val="2"/>
      </rPr>
      <t>(s. Abb.)</t>
    </r>
  </si>
  <si>
    <t>ggf. Seite für Druck anpassen</t>
  </si>
  <si>
    <t>ggf. Zeilen mit nicht benötigten anderen Wochentagen ausblenden</t>
  </si>
  <si>
    <r>
      <rPr>
        <b/>
        <sz val="8"/>
        <rFont val="Verdana"/>
        <family val="2"/>
      </rPr>
      <t xml:space="preserve">+ </t>
    </r>
    <r>
      <rPr>
        <sz val="8"/>
        <rFont val="Verdana"/>
        <family val="2"/>
      </rPr>
      <t xml:space="preserve"> Mehrzeiten aus Vormonat</t>
    </r>
  </si>
  <si>
    <r>
      <rPr>
        <b/>
        <sz val="8"/>
        <rFont val="Verdana"/>
        <family val="2"/>
      </rPr>
      <t xml:space="preserve">– </t>
    </r>
    <r>
      <rPr>
        <sz val="8"/>
        <rFont val="Verdana"/>
        <family val="2"/>
      </rPr>
      <t xml:space="preserve"> Minderzeiten aus Vormonat</t>
    </r>
  </si>
  <si>
    <t xml:space="preserve">Ist-Stunden (Monat):  </t>
  </si>
  <si>
    <t>Monats-Ist  (A)</t>
  </si>
  <si>
    <t>abzüglich Monats-Soll  (B)</t>
  </si>
  <si>
    <t xml:space="preserve"> F = Feiertag, der auf einen planmäßigen Arbeitstag fällt   /   U = Urlaub   /   K = arbeitsunfähig erkrankt   /</t>
  </si>
  <si>
    <r>
      <t xml:space="preserve"> A = ganztägiger Ausgleich von Mehrarbeits- oder Überstunden  </t>
    </r>
    <r>
      <rPr>
        <i/>
        <sz val="7"/>
        <rFont val="Verdana"/>
        <family val="2"/>
      </rPr>
      <t xml:space="preserve">(einzutragen in Spalte »tatsächl. Arbeitszeit / Beginn / Std.«) </t>
    </r>
  </si>
  <si>
    <t xml:space="preserve"> Arbeitszeit</t>
  </si>
  <si>
    <t>für Tarifbeschäftigte nach DienstVO (V-1.2)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</si>
</sst>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"/>
    <numFmt numFmtId="165" formatCode="00\ \ "/>
    <numFmt numFmtId="166" formatCode="0.0000"/>
    <numFmt numFmtId="167" formatCode="00\ "/>
    <numFmt numFmtId="168" formatCode="0\ "/>
  </numFmts>
  <fonts count="23" x14ac:knownFonts="1">
    <font>
      <sz val="10"/>
      <name val="MS Sans Serif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1"/>
      <name val="Verdana"/>
      <family val="2"/>
    </font>
    <font>
      <b/>
      <sz val="7"/>
      <color indexed="12"/>
      <name val="Verdana"/>
      <family val="2"/>
    </font>
    <font>
      <sz val="7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7"/>
      <name val="Tahoma"/>
      <family val="2"/>
    </font>
    <font>
      <b/>
      <sz val="7"/>
      <name val="Verdana"/>
      <family val="2"/>
    </font>
    <font>
      <b/>
      <i/>
      <sz val="7"/>
      <name val="Verdana"/>
      <family val="2"/>
    </font>
    <font>
      <i/>
      <sz val="7"/>
      <name val="Verdana"/>
      <family val="2"/>
    </font>
    <font>
      <b/>
      <sz val="8"/>
      <color indexed="12"/>
      <name val="Wingdings"/>
      <charset val="2"/>
    </font>
    <font>
      <b/>
      <sz val="8"/>
      <name val="Verdana"/>
      <family val="2"/>
    </font>
    <font>
      <i/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rgb="FFC00000"/>
      <name val="Verdana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sz val="9"/>
      <color rgb="FF0000FF"/>
      <name val="Wingdings"/>
      <charset val="2"/>
    </font>
    <font>
      <b/>
      <sz val="9"/>
      <color rgb="FF0000FF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gray0625">
        <fgColor indexed="10"/>
        <bgColor theme="5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uble">
        <color indexed="64"/>
      </bottom>
      <diagonal/>
    </border>
  </borders>
  <cellStyleXfs count="1">
    <xf numFmtId="0" fontId="0" fillId="0" borderId="0"/>
  </cellStyleXfs>
  <cellXfs count="602">
    <xf numFmtId="0" fontId="0" fillId="0" borderId="0" xfId="0"/>
    <xf numFmtId="1" fontId="1" fillId="0" borderId="0" xfId="0" applyNumberFormat="1" applyFont="1" applyProtection="1">
      <protection hidden="1"/>
    </xf>
    <xf numFmtId="1" fontId="2" fillId="0" borderId="0" xfId="0" applyNumberFormat="1" applyFont="1" applyProtection="1">
      <protection hidden="1"/>
    </xf>
    <xf numFmtId="1" fontId="2" fillId="2" borderId="0" xfId="0" applyNumberFormat="1" applyFont="1" applyFill="1" applyAlignment="1" applyProtection="1">
      <alignment horizontal="right"/>
      <protection hidden="1"/>
    </xf>
    <xf numFmtId="1" fontId="2" fillId="3" borderId="0" xfId="0" applyNumberFormat="1" applyFont="1" applyFill="1" applyAlignment="1" applyProtection="1">
      <alignment horizontal="center"/>
      <protection hidden="1"/>
    </xf>
    <xf numFmtId="0" fontId="2" fillId="3" borderId="1" xfId="0" applyNumberFormat="1" applyFont="1" applyFill="1" applyBorder="1" applyProtection="1">
      <protection hidden="1"/>
    </xf>
    <xf numFmtId="1" fontId="2" fillId="3" borderId="0" xfId="0" applyNumberFormat="1" applyFont="1" applyFill="1" applyProtection="1">
      <protection hidden="1"/>
    </xf>
    <xf numFmtId="1" fontId="2" fillId="3" borderId="0" xfId="0" applyNumberFormat="1" applyFont="1" applyFill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right" vertical="center"/>
      <protection hidden="1"/>
    </xf>
    <xf numFmtId="1" fontId="1" fillId="0" borderId="0" xfId="0" applyNumberFormat="1" applyFont="1" applyBorder="1" applyAlignment="1" applyProtection="1">
      <alignment horizontal="right" vertical="center"/>
      <protection hidden="1"/>
    </xf>
    <xf numFmtId="1" fontId="2" fillId="0" borderId="2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hidden="1"/>
    </xf>
    <xf numFmtId="0" fontId="2" fillId="3" borderId="1" xfId="0" applyNumberFormat="1" applyFont="1" applyFill="1" applyBorder="1" applyAlignment="1" applyProtection="1">
      <alignment vertical="center"/>
      <protection hidden="1"/>
    </xf>
    <xf numFmtId="1" fontId="2" fillId="3" borderId="0" xfId="0" applyNumberFormat="1" applyFont="1" applyFill="1" applyAlignment="1" applyProtection="1">
      <alignment vertical="center"/>
      <protection hidden="1"/>
    </xf>
    <xf numFmtId="1" fontId="2" fillId="3" borderId="0" xfId="0" applyNumberFormat="1" applyFont="1" applyFill="1" applyAlignment="1" applyProtection="1">
      <alignment horizontal="left" vertic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Protection="1">
      <protection hidden="1"/>
    </xf>
    <xf numFmtId="1" fontId="2" fillId="3" borderId="1" xfId="0" applyNumberFormat="1" applyFont="1" applyFill="1" applyBorder="1" applyProtection="1">
      <protection hidden="1"/>
    </xf>
    <xf numFmtId="0" fontId="2" fillId="3" borderId="1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left"/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1" fontId="1" fillId="3" borderId="0" xfId="0" applyNumberFormat="1" applyFont="1" applyFill="1" applyProtection="1">
      <protection hidden="1"/>
    </xf>
    <xf numFmtId="1" fontId="1" fillId="0" borderId="0" xfId="0" applyNumberFormat="1" applyFont="1" applyAlignment="1" applyProtection="1">
      <alignment vertical="top"/>
      <protection hidden="1"/>
    </xf>
    <xf numFmtId="1" fontId="1" fillId="2" borderId="0" xfId="0" applyNumberFormat="1" applyFont="1" applyFill="1" applyAlignment="1" applyProtection="1">
      <alignment horizontal="right"/>
      <protection hidden="1"/>
    </xf>
    <xf numFmtId="1" fontId="1" fillId="0" borderId="0" xfId="0" applyNumberFormat="1" applyFont="1" applyFill="1" applyProtection="1">
      <protection hidden="1"/>
    </xf>
    <xf numFmtId="1" fontId="1" fillId="3" borderId="0" xfId="0" applyNumberFormat="1" applyFont="1" applyFill="1" applyAlignment="1" applyProtection="1">
      <alignment horizontal="left" vertical="top"/>
      <protection hidden="1"/>
    </xf>
    <xf numFmtId="1" fontId="1" fillId="3" borderId="0" xfId="0" applyNumberFormat="1" applyFont="1" applyFill="1" applyAlignment="1" applyProtection="1">
      <alignment horizontal="center" vertical="top"/>
      <protection hidden="1"/>
    </xf>
    <xf numFmtId="1" fontId="1" fillId="3" borderId="0" xfId="0" applyNumberFormat="1" applyFont="1" applyFill="1" applyAlignment="1" applyProtection="1">
      <alignment vertical="top"/>
      <protection hidden="1"/>
    </xf>
    <xf numFmtId="1" fontId="1" fillId="3" borderId="0" xfId="0" applyNumberFormat="1" applyFont="1" applyFill="1" applyAlignment="1" applyProtection="1">
      <alignment horizontal="left" vertical="center"/>
      <protection hidden="1"/>
    </xf>
    <xf numFmtId="1" fontId="1" fillId="3" borderId="0" xfId="0" applyNumberFormat="1" applyFont="1" applyFill="1" applyAlignment="1" applyProtection="1">
      <alignment horizontal="center" vertical="center"/>
      <protection hidden="1"/>
    </xf>
    <xf numFmtId="1" fontId="1" fillId="3" borderId="0" xfId="0" applyNumberFormat="1" applyFont="1" applyFill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Protection="1">
      <protection hidden="1"/>
    </xf>
    <xf numFmtId="0" fontId="2" fillId="3" borderId="0" xfId="0" applyFont="1" applyFill="1" applyAlignment="1" applyProtection="1">
      <alignment horizontal="left"/>
      <protection hidden="1"/>
    </xf>
    <xf numFmtId="1" fontId="1" fillId="0" borderId="2" xfId="0" applyNumberFormat="1" applyFont="1" applyBorder="1" applyProtection="1">
      <protection hidden="1"/>
    </xf>
    <xf numFmtId="1" fontId="1" fillId="2" borderId="2" xfId="0" applyNumberFormat="1" applyFont="1" applyFill="1" applyBorder="1" applyAlignment="1" applyProtection="1">
      <alignment horizontal="right"/>
      <protection hidden="1"/>
    </xf>
    <xf numFmtId="1" fontId="2" fillId="2" borderId="2" xfId="0" applyNumberFormat="1" applyFont="1" applyFill="1" applyBorder="1" applyAlignment="1" applyProtection="1">
      <alignment horizontal="right"/>
      <protection hidden="1"/>
    </xf>
    <xf numFmtId="1" fontId="1" fillId="0" borderId="2" xfId="0" applyNumberFormat="1" applyFont="1" applyBorder="1" applyAlignment="1" applyProtection="1">
      <alignment horizontal="left"/>
      <protection hidden="1"/>
    </xf>
    <xf numFmtId="1" fontId="1" fillId="2" borderId="0" xfId="0" applyNumberFormat="1" applyFont="1" applyFill="1" applyAlignment="1" applyProtection="1">
      <alignment horizontal="right" vertical="top"/>
      <protection hidden="1"/>
    </xf>
    <xf numFmtId="1" fontId="1" fillId="0" borderId="0" xfId="0" quotePrefix="1" applyNumberFormat="1" applyFont="1" applyAlignment="1" applyProtection="1">
      <alignment horizontal="left" vertical="center"/>
      <protection hidden="1"/>
    </xf>
    <xf numFmtId="1" fontId="1" fillId="2" borderId="0" xfId="0" applyNumberFormat="1" applyFont="1" applyFill="1" applyAlignment="1" applyProtection="1">
      <alignment horizontal="right" vertical="center"/>
      <protection hidden="1"/>
    </xf>
    <xf numFmtId="1" fontId="2" fillId="0" borderId="2" xfId="0" applyNumberFormat="1" applyFont="1" applyBorder="1" applyProtection="1">
      <protection hidden="1"/>
    </xf>
    <xf numFmtId="0" fontId="2" fillId="3" borderId="1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1" fontId="2" fillId="3" borderId="2" xfId="0" applyNumberFormat="1" applyFont="1" applyFill="1" applyBorder="1" applyAlignment="1" applyProtection="1">
      <alignment horizontal="left"/>
      <protection hidden="1"/>
    </xf>
    <xf numFmtId="1" fontId="2" fillId="3" borderId="2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1" fontId="3" fillId="3" borderId="2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1" fontId="2" fillId="3" borderId="0" xfId="0" quotePrefix="1" applyNumberFormat="1" applyFont="1" applyFill="1" applyAlignment="1" applyProtection="1">
      <alignment horizontal="center"/>
      <protection hidden="1"/>
    </xf>
    <xf numFmtId="1" fontId="2" fillId="3" borderId="0" xfId="0" applyNumberFormat="1" applyFont="1" applyFill="1" applyAlignment="1" applyProtection="1">
      <alignment horizontal="center" vertical="top"/>
      <protection hidden="1"/>
    </xf>
    <xf numFmtId="1" fontId="4" fillId="0" borderId="0" xfId="0" applyNumberFormat="1" applyFont="1" applyProtection="1">
      <protection hidden="1"/>
    </xf>
    <xf numFmtId="1" fontId="6" fillId="0" borderId="5" xfId="0" applyNumberFormat="1" applyFont="1" applyBorder="1" applyProtection="1">
      <protection hidden="1"/>
    </xf>
    <xf numFmtId="1" fontId="6" fillId="0" borderId="5" xfId="0" applyNumberFormat="1" applyFont="1" applyBorder="1" applyAlignment="1" applyProtection="1">
      <alignment horizontal="centerContinuous"/>
      <protection hidden="1"/>
    </xf>
    <xf numFmtId="1" fontId="6" fillId="2" borderId="5" xfId="0" applyNumberFormat="1" applyFont="1" applyFill="1" applyBorder="1" applyAlignment="1" applyProtection="1">
      <alignment horizontal="right"/>
      <protection hidden="1"/>
    </xf>
    <xf numFmtId="1" fontId="6" fillId="0" borderId="7" xfId="0" applyNumberFormat="1" applyFont="1" applyBorder="1" applyProtection="1">
      <protection hidden="1"/>
    </xf>
    <xf numFmtId="1" fontId="6" fillId="0" borderId="8" xfId="0" applyNumberFormat="1" applyFont="1" applyBorder="1" applyAlignment="1" applyProtection="1">
      <alignment horizontal="centerContinuous" vertical="top"/>
      <protection hidden="1"/>
    </xf>
    <xf numFmtId="1" fontId="6" fillId="0" borderId="0" xfId="0" applyNumberFormat="1" applyFont="1" applyBorder="1" applyAlignment="1" applyProtection="1">
      <alignment horizontal="centerContinuous" vertical="top"/>
      <protection hidden="1"/>
    </xf>
    <xf numFmtId="1" fontId="6" fillId="2" borderId="0" xfId="0" applyNumberFormat="1" applyFont="1" applyFill="1" applyAlignment="1" applyProtection="1">
      <alignment vertical="top"/>
      <protection hidden="1"/>
    </xf>
    <xf numFmtId="1" fontId="6" fillId="0" borderId="0" xfId="0" applyNumberFormat="1" applyFont="1" applyBorder="1" applyAlignment="1" applyProtection="1">
      <alignment horizontal="centerContinuous" vertical="top" wrapText="1"/>
      <protection hidden="1"/>
    </xf>
    <xf numFmtId="1" fontId="6" fillId="2" borderId="0" xfId="0" applyNumberFormat="1" applyFont="1" applyFill="1" applyAlignment="1" applyProtection="1">
      <alignment horizontal="center"/>
      <protection hidden="1"/>
    </xf>
    <xf numFmtId="1" fontId="6" fillId="0" borderId="10" xfId="0" quotePrefix="1" applyNumberFormat="1" applyFont="1" applyBorder="1" applyAlignment="1" applyProtection="1">
      <alignment horizontal="left"/>
      <protection hidden="1"/>
    </xf>
    <xf numFmtId="1" fontId="6" fillId="0" borderId="8" xfId="0" applyNumberFormat="1" applyFont="1" applyBorder="1" applyAlignment="1" applyProtection="1">
      <alignment vertical="top"/>
      <protection hidden="1"/>
    </xf>
    <xf numFmtId="1" fontId="6" fillId="0" borderId="0" xfId="0" applyNumberFormat="1" applyFont="1" applyAlignment="1" applyProtection="1">
      <alignment vertical="top"/>
      <protection hidden="1"/>
    </xf>
    <xf numFmtId="1" fontId="6" fillId="0" borderId="0" xfId="0" applyNumberFormat="1" applyFont="1" applyBorder="1" applyAlignment="1" applyProtection="1">
      <alignment vertical="top"/>
      <protection hidden="1"/>
    </xf>
    <xf numFmtId="1" fontId="6" fillId="2" borderId="0" xfId="0" applyNumberFormat="1" applyFont="1" applyFill="1" applyAlignment="1" applyProtection="1">
      <alignment horizontal="right"/>
      <protection hidden="1"/>
    </xf>
    <xf numFmtId="1" fontId="6" fillId="2" borderId="8" xfId="0" applyNumberFormat="1" applyFont="1" applyFill="1" applyBorder="1" applyAlignment="1" applyProtection="1">
      <alignment vertical="top"/>
      <protection hidden="1"/>
    </xf>
    <xf numFmtId="1" fontId="6" fillId="2" borderId="0" xfId="0" applyNumberFormat="1" applyFont="1" applyFill="1" applyBorder="1" applyAlignment="1" applyProtection="1">
      <alignment vertical="top"/>
      <protection hidden="1"/>
    </xf>
    <xf numFmtId="1" fontId="6" fillId="2" borderId="0" xfId="0" applyNumberFormat="1" applyFont="1" applyFill="1" applyBorder="1" applyAlignment="1" applyProtection="1">
      <alignment vertical="top" wrapText="1"/>
      <protection hidden="1"/>
    </xf>
    <xf numFmtId="1" fontId="6" fillId="2" borderId="10" xfId="0" applyNumberFormat="1" applyFont="1" applyFill="1" applyBorder="1" applyProtection="1">
      <protection hidden="1"/>
    </xf>
    <xf numFmtId="1" fontId="6" fillId="0" borderId="10" xfId="0" applyNumberFormat="1" applyFont="1" applyBorder="1" applyAlignment="1" applyProtection="1">
      <alignment vertical="top"/>
      <protection hidden="1"/>
    </xf>
    <xf numFmtId="1" fontId="7" fillId="2" borderId="0" xfId="0" applyNumberFormat="1" applyFont="1" applyFill="1" applyAlignment="1" applyProtection="1">
      <alignment horizontal="right"/>
      <protection hidden="1"/>
    </xf>
    <xf numFmtId="1" fontId="7" fillId="2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1" fontId="7" fillId="0" borderId="0" xfId="0" applyNumberFormat="1" applyFont="1" applyProtection="1">
      <protection hidden="1"/>
    </xf>
    <xf numFmtId="1" fontId="7" fillId="0" borderId="0" xfId="0" applyNumberFormat="1" applyFont="1" applyBorder="1" applyProtection="1">
      <protection hidden="1"/>
    </xf>
    <xf numFmtId="1" fontId="7" fillId="0" borderId="15" xfId="0" applyNumberFormat="1" applyFont="1" applyBorder="1" applyAlignment="1" applyProtection="1">
      <alignment horizontal="center"/>
      <protection hidden="1"/>
    </xf>
    <xf numFmtId="1" fontId="7" fillId="0" borderId="0" xfId="0" applyNumberFormat="1" applyFont="1" applyFill="1" applyProtection="1">
      <protection hidden="1"/>
    </xf>
    <xf numFmtId="1" fontId="7" fillId="0" borderId="2" xfId="0" applyNumberFormat="1" applyFont="1" applyBorder="1" applyProtection="1">
      <protection hidden="1"/>
    </xf>
    <xf numFmtId="1" fontId="7" fillId="2" borderId="2" xfId="0" applyNumberFormat="1" applyFont="1" applyFill="1" applyBorder="1" applyAlignment="1" applyProtection="1">
      <alignment horizontal="right"/>
      <protection hidden="1"/>
    </xf>
    <xf numFmtId="1" fontId="6" fillId="0" borderId="0" xfId="0" quotePrefix="1" applyNumberFormat="1" applyFont="1" applyAlignment="1" applyProtection="1">
      <alignment horizontal="left" vertical="top"/>
      <protection hidden="1"/>
    </xf>
    <xf numFmtId="1" fontId="6" fillId="0" borderId="0" xfId="0" quotePrefix="1" applyNumberFormat="1" applyFont="1" applyAlignment="1" applyProtection="1">
      <alignment horizontal="left" vertical="center"/>
      <protection hidden="1"/>
    </xf>
    <xf numFmtId="1" fontId="7" fillId="4" borderId="16" xfId="0" applyNumberFormat="1" applyFont="1" applyFill="1" applyBorder="1" applyAlignment="1" applyProtection="1">
      <alignment vertical="center"/>
      <protection locked="0"/>
    </xf>
    <xf numFmtId="1" fontId="1" fillId="0" borderId="0" xfId="0" quotePrefix="1" applyNumberFormat="1" applyFont="1" applyBorder="1" applyAlignment="1" applyProtection="1">
      <alignment horizontal="right"/>
      <protection hidden="1"/>
    </xf>
    <xf numFmtId="1" fontId="7" fillId="0" borderId="0" xfId="0" applyNumberFormat="1" applyFont="1" applyAlignment="1" applyProtection="1">
      <alignment vertical="center"/>
      <protection hidden="1"/>
    </xf>
    <xf numFmtId="1" fontId="7" fillId="0" borderId="0" xfId="0" applyNumberFormat="1" applyFont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alignment horizontal="right" vertical="center"/>
      <protection hidden="1"/>
    </xf>
    <xf numFmtId="1" fontId="1" fillId="0" borderId="0" xfId="0" applyNumberFormat="1" applyFont="1" applyAlignment="1" applyProtection="1">
      <alignment horizontal="left"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right" vertical="center"/>
      <protection hidden="1"/>
    </xf>
    <xf numFmtId="1" fontId="1" fillId="0" borderId="2" xfId="0" applyNumberFormat="1" applyFont="1" applyBorder="1" applyAlignment="1" applyProtection="1">
      <alignment horizontal="left" vertical="center"/>
      <protection hidden="1"/>
    </xf>
    <xf numFmtId="1" fontId="1" fillId="0" borderId="17" xfId="0" applyNumberFormat="1" applyFont="1" applyBorder="1" applyAlignment="1" applyProtection="1">
      <alignment horizontal="left" vertical="center"/>
      <protection hidden="1"/>
    </xf>
    <xf numFmtId="1" fontId="7" fillId="4" borderId="2" xfId="0" applyNumberFormat="1" applyFont="1" applyFill="1" applyBorder="1" applyAlignment="1" applyProtection="1">
      <alignment horizontal="left" vertical="center"/>
      <protection locked="0"/>
    </xf>
    <xf numFmtId="164" fontId="7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hidden="1"/>
    </xf>
    <xf numFmtId="166" fontId="2" fillId="3" borderId="0" xfId="0" applyNumberFormat="1" applyFont="1" applyFill="1" applyAlignment="1" applyProtection="1">
      <alignment horizontal="center" vertical="center"/>
      <protection hidden="1"/>
    </xf>
    <xf numFmtId="2" fontId="2" fillId="3" borderId="0" xfId="0" applyNumberFormat="1" applyFont="1" applyFill="1" applyAlignment="1" applyProtection="1">
      <alignment horizontal="center" vertical="center"/>
      <protection hidden="1"/>
    </xf>
    <xf numFmtId="0" fontId="2" fillId="3" borderId="1" xfId="0" quotePrefix="1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Alignment="1" applyProtection="1">
      <protection hidden="1"/>
    </xf>
    <xf numFmtId="0" fontId="2" fillId="3" borderId="1" xfId="0" applyFont="1" applyFill="1" applyBorder="1" applyAlignment="1" applyProtection="1">
      <protection hidden="1"/>
    </xf>
    <xf numFmtId="1" fontId="1" fillId="3" borderId="0" xfId="0" applyNumberFormat="1" applyFont="1" applyFill="1" applyAlignment="1" applyProtection="1">
      <protection hidden="1"/>
    </xf>
    <xf numFmtId="1" fontId="1" fillId="0" borderId="0" xfId="0" applyNumberFormat="1" applyFont="1" applyAlignment="1" applyProtection="1">
      <protection hidden="1"/>
    </xf>
    <xf numFmtId="1" fontId="6" fillId="0" borderId="8" xfId="0" applyNumberFormat="1" applyFont="1" applyBorder="1" applyAlignment="1" applyProtection="1">
      <alignment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1" fontId="6" fillId="0" borderId="0" xfId="0" applyNumberFormat="1" applyFont="1" applyBorder="1" applyAlignment="1" applyProtection="1">
      <alignment vertical="center"/>
      <protection hidden="1"/>
    </xf>
    <xf numFmtId="1" fontId="6" fillId="2" borderId="0" xfId="0" applyNumberFormat="1" applyFont="1" applyFill="1" applyAlignment="1" applyProtection="1">
      <alignment horizontal="right" vertical="center"/>
      <protection hidden="1"/>
    </xf>
    <xf numFmtId="1" fontId="6" fillId="0" borderId="10" xfId="0" applyNumberFormat="1" applyFont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1" fontId="6" fillId="2" borderId="0" xfId="0" applyNumberFormat="1" applyFont="1" applyFill="1" applyAlignment="1" applyProtection="1">
      <alignment horizontal="right" vertical="top"/>
      <protection hidden="1"/>
    </xf>
    <xf numFmtId="0" fontId="2" fillId="3" borderId="0" xfId="0" applyFont="1" applyFill="1" applyAlignment="1" applyProtection="1">
      <alignment horizontal="center" vertical="top"/>
      <protection hidden="1"/>
    </xf>
    <xf numFmtId="0" fontId="2" fillId="3" borderId="0" xfId="0" applyFont="1" applyFill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vertical="top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7" fillId="5" borderId="0" xfId="0" applyNumberFormat="1" applyFont="1" applyFill="1" applyAlignment="1" applyProtection="1">
      <alignment horizontal="center" vertical="center"/>
      <protection hidden="1"/>
    </xf>
    <xf numFmtId="1" fontId="1" fillId="5" borderId="0" xfId="0" applyNumberFormat="1" applyFont="1" applyFill="1" applyAlignment="1" applyProtection="1">
      <alignment horizontal="center" vertical="center"/>
      <protection hidden="1"/>
    </xf>
    <xf numFmtId="1" fontId="6" fillId="0" borderId="8" xfId="0" applyNumberFormat="1" applyFont="1" applyBorder="1" applyAlignment="1" applyProtection="1">
      <alignment horizontal="center"/>
      <protection hidden="1"/>
    </xf>
    <xf numFmtId="1" fontId="6" fillId="0" borderId="8" xfId="0" applyNumberFormat="1" applyFont="1" applyBorder="1" applyAlignment="1" applyProtection="1">
      <alignment horizontal="center" vertical="top"/>
      <protection hidden="1"/>
    </xf>
    <xf numFmtId="1" fontId="2" fillId="5" borderId="0" xfId="0" applyNumberFormat="1" applyFont="1" applyFill="1" applyProtection="1">
      <protection hidden="1"/>
    </xf>
    <xf numFmtId="1" fontId="7" fillId="5" borderId="0" xfId="0" applyNumberFormat="1" applyFont="1" applyFill="1" applyAlignment="1" applyProtection="1">
      <alignment horizontal="center"/>
      <protection hidden="1"/>
    </xf>
    <xf numFmtId="1" fontId="7" fillId="5" borderId="0" xfId="0" applyNumberFormat="1" applyFont="1" applyFill="1" applyProtection="1">
      <protection hidden="1"/>
    </xf>
    <xf numFmtId="1" fontId="7" fillId="5" borderId="0" xfId="0" applyNumberFormat="1" applyFont="1" applyFill="1" applyAlignment="1" applyProtection="1">
      <alignment vertical="center"/>
      <protection hidden="1"/>
    </xf>
    <xf numFmtId="1" fontId="2" fillId="5" borderId="2" xfId="0" applyNumberFormat="1" applyFont="1" applyFill="1" applyBorder="1" applyProtection="1">
      <protection hidden="1"/>
    </xf>
    <xf numFmtId="2" fontId="7" fillId="4" borderId="0" xfId="0" applyNumberFormat="1" applyFont="1" applyFill="1" applyBorder="1" applyAlignment="1" applyProtection="1">
      <protection locked="0"/>
    </xf>
    <xf numFmtId="1" fontId="2" fillId="5" borderId="0" xfId="0" applyNumberFormat="1" applyFont="1" applyFill="1" applyAlignment="1" applyProtection="1">
      <alignment horizontal="center"/>
      <protection hidden="1"/>
    </xf>
    <xf numFmtId="1" fontId="6" fillId="5" borderId="5" xfId="0" applyNumberFormat="1" applyFont="1" applyFill="1" applyBorder="1" applyProtection="1">
      <protection hidden="1"/>
    </xf>
    <xf numFmtId="1" fontId="6" fillId="5" borderId="0" xfId="0" applyNumberFormat="1" applyFont="1" applyFill="1" applyBorder="1" applyAlignment="1" applyProtection="1">
      <protection hidden="1"/>
    </xf>
    <xf numFmtId="1" fontId="6" fillId="5" borderId="0" xfId="0" applyNumberFormat="1" applyFont="1" applyFill="1" applyBorder="1" applyAlignment="1" applyProtection="1">
      <alignment vertical="center"/>
      <protection hidden="1"/>
    </xf>
    <xf numFmtId="1" fontId="6" fillId="5" borderId="0" xfId="0" applyNumberFormat="1" applyFont="1" applyFill="1" applyBorder="1" applyAlignment="1" applyProtection="1">
      <alignment vertical="top"/>
      <protection hidden="1"/>
    </xf>
    <xf numFmtId="1" fontId="8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vertical="center"/>
      <protection hidden="1"/>
    </xf>
    <xf numFmtId="1" fontId="1" fillId="5" borderId="0" xfId="0" applyNumberFormat="1" applyFont="1" applyFill="1" applyProtection="1">
      <protection hidden="1"/>
    </xf>
    <xf numFmtId="1" fontId="2" fillId="5" borderId="2" xfId="0" applyNumberFormat="1" applyFont="1" applyFill="1" applyBorder="1" applyAlignment="1" applyProtection="1">
      <alignment horizontal="center"/>
      <protection hidden="1"/>
    </xf>
    <xf numFmtId="1" fontId="6" fillId="5" borderId="23" xfId="0" applyNumberFormat="1" applyFont="1" applyFill="1" applyBorder="1" applyAlignment="1" applyProtection="1">
      <alignment horizontal="center"/>
      <protection hidden="1"/>
    </xf>
    <xf numFmtId="1" fontId="6" fillId="5" borderId="24" xfId="0" applyNumberFormat="1" applyFont="1" applyFill="1" applyBorder="1" applyAlignment="1" applyProtection="1">
      <alignment horizontal="center"/>
      <protection hidden="1"/>
    </xf>
    <xf numFmtId="1" fontId="6" fillId="5" borderId="24" xfId="0" applyNumberFormat="1" applyFont="1" applyFill="1" applyBorder="1" applyAlignment="1" applyProtection="1">
      <alignment horizontal="center" vertical="center"/>
      <protection hidden="1"/>
    </xf>
    <xf numFmtId="1" fontId="6" fillId="5" borderId="24" xfId="0" applyNumberFormat="1" applyFont="1" applyFill="1" applyBorder="1" applyAlignment="1" applyProtection="1">
      <alignment horizontal="center" vertical="top"/>
      <protection hidden="1"/>
    </xf>
    <xf numFmtId="1" fontId="8" fillId="5" borderId="24" xfId="0" applyNumberFormat="1" applyFont="1" applyFill="1" applyBorder="1" applyAlignment="1" applyProtection="1">
      <alignment horizontal="center"/>
      <protection hidden="1"/>
    </xf>
    <xf numFmtId="1" fontId="8" fillId="5" borderId="0" xfId="0" applyNumberFormat="1" applyFont="1" applyFill="1" applyBorder="1" applyAlignment="1" applyProtection="1">
      <alignment horizontal="center"/>
      <protection hidden="1"/>
    </xf>
    <xf numFmtId="1" fontId="8" fillId="5" borderId="0" xfId="0" applyNumberFormat="1" applyFont="1" applyFill="1" applyProtection="1">
      <protection hidden="1"/>
    </xf>
    <xf numFmtId="1" fontId="2" fillId="0" borderId="0" xfId="0" applyNumberFormat="1" applyFont="1" applyAlignment="1" applyProtection="1">
      <protection hidden="1"/>
    </xf>
    <xf numFmtId="1" fontId="7" fillId="0" borderId="2" xfId="0" applyNumberFormat="1" applyFont="1" applyBorder="1" applyAlignment="1" applyProtection="1">
      <alignment horizontal="left"/>
      <protection hidden="1"/>
    </xf>
    <xf numFmtId="1" fontId="7" fillId="0" borderId="2" xfId="0" applyNumberFormat="1" applyFont="1" applyBorder="1" applyAlignment="1" applyProtection="1">
      <alignment horizontal="right"/>
      <protection hidden="1"/>
    </xf>
    <xf numFmtId="1" fontId="7" fillId="0" borderId="17" xfId="0" applyNumberFormat="1" applyFont="1" applyBorder="1" applyAlignment="1" applyProtection="1">
      <alignment horizontal="right" vertical="center"/>
      <protection hidden="1"/>
    </xf>
    <xf numFmtId="1" fontId="2" fillId="0" borderId="0" xfId="0" applyNumberFormat="1" applyFont="1" applyFill="1" applyAlignment="1" applyProtection="1">
      <alignment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 vertical="center"/>
      <protection hidden="1"/>
    </xf>
    <xf numFmtId="1" fontId="1" fillId="7" borderId="0" xfId="0" applyNumberFormat="1" applyFont="1" applyFill="1" applyAlignment="1" applyProtection="1">
      <alignment horizontal="center" vertical="center"/>
      <protection hidden="1"/>
    </xf>
    <xf numFmtId="1" fontId="1" fillId="7" borderId="0" xfId="0" applyNumberFormat="1" applyFont="1" applyFill="1" applyAlignment="1" applyProtection="1">
      <alignment horizontal="left" vertical="top"/>
      <protection hidden="1"/>
    </xf>
    <xf numFmtId="1" fontId="1" fillId="7" borderId="0" xfId="0" applyNumberFormat="1" applyFont="1" applyFill="1" applyAlignment="1" applyProtection="1">
      <alignment horizontal="center" vertical="top"/>
      <protection hidden="1"/>
    </xf>
    <xf numFmtId="1" fontId="1" fillId="7" borderId="0" xfId="0" applyNumberFormat="1" applyFont="1" applyFill="1" applyBorder="1" applyAlignment="1" applyProtection="1">
      <alignment horizontal="left" vertical="center"/>
      <protection hidden="1"/>
    </xf>
    <xf numFmtId="1" fontId="6" fillId="7" borderId="0" xfId="0" quotePrefix="1" applyNumberFormat="1" applyFont="1" applyFill="1" applyBorder="1" applyAlignment="1" applyProtection="1">
      <alignment horizontal="left" vertical="top"/>
      <protection hidden="1"/>
    </xf>
    <xf numFmtId="1" fontId="6" fillId="7" borderId="0" xfId="0" applyNumberFormat="1" applyFont="1" applyFill="1" applyBorder="1" applyAlignment="1" applyProtection="1">
      <alignment horizontal="center" vertical="top"/>
      <protection hidden="1"/>
    </xf>
    <xf numFmtId="1" fontId="6" fillId="7" borderId="0" xfId="0" applyNumberFormat="1" applyFont="1" applyFill="1" applyBorder="1" applyAlignment="1" applyProtection="1">
      <alignment horizontal="centerContinuous"/>
      <protection hidden="1"/>
    </xf>
    <xf numFmtId="1" fontId="6" fillId="7" borderId="0" xfId="0" applyNumberFormat="1" applyFont="1" applyFill="1" applyAlignment="1" applyProtection="1">
      <alignment horizontal="left" vertical="center"/>
      <protection hidden="1"/>
    </xf>
    <xf numFmtId="1" fontId="6" fillId="7" borderId="0" xfId="0" applyNumberFormat="1" applyFont="1" applyFill="1" applyBorder="1" applyAlignment="1" applyProtection="1">
      <alignment horizontal="center" vertical="center"/>
      <protection hidden="1"/>
    </xf>
    <xf numFmtId="1" fontId="6" fillId="7" borderId="19" xfId="0" applyNumberFormat="1" applyFont="1" applyFill="1" applyBorder="1" applyAlignment="1" applyProtection="1">
      <alignment horizontal="left" vertical="top"/>
      <protection hidden="1"/>
    </xf>
    <xf numFmtId="1" fontId="6" fillId="7" borderId="19" xfId="0" applyNumberFormat="1" applyFont="1" applyFill="1" applyBorder="1" applyAlignment="1" applyProtection="1">
      <alignment horizontal="center" vertical="top"/>
      <protection hidden="1"/>
    </xf>
    <xf numFmtId="1" fontId="6" fillId="7" borderId="2" xfId="0" applyNumberFormat="1" applyFont="1" applyFill="1" applyBorder="1" applyAlignment="1" applyProtection="1">
      <alignment horizontal="center"/>
      <protection hidden="1"/>
    </xf>
    <xf numFmtId="0" fontId="6" fillId="7" borderId="0" xfId="0" applyFont="1" applyFill="1" applyProtection="1">
      <protection hidden="1"/>
    </xf>
    <xf numFmtId="1" fontId="7" fillId="7" borderId="2" xfId="0" applyNumberFormat="1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Protection="1">
      <protection hidden="1"/>
    </xf>
    <xf numFmtId="1" fontId="7" fillId="7" borderId="0" xfId="0" applyNumberFormat="1" applyFont="1" applyFill="1" applyBorder="1" applyAlignment="1" applyProtection="1">
      <alignment horizontal="center"/>
      <protection hidden="1"/>
    </xf>
    <xf numFmtId="1" fontId="2" fillId="7" borderId="0" xfId="0" applyNumberFormat="1" applyFont="1" applyFill="1" applyProtection="1">
      <protection hidden="1"/>
    </xf>
    <xf numFmtId="1" fontId="7" fillId="7" borderId="0" xfId="0" applyNumberFormat="1" applyFont="1" applyFill="1" applyBorder="1" applyAlignment="1" applyProtection="1">
      <alignment horizontal="left"/>
      <protection hidden="1"/>
    </xf>
    <xf numFmtId="1" fontId="7" fillId="7" borderId="0" xfId="0" applyNumberFormat="1" applyFont="1" applyFill="1" applyAlignment="1" applyProtection="1">
      <alignment horizontal="left"/>
      <protection hidden="1"/>
    </xf>
    <xf numFmtId="1" fontId="7" fillId="7" borderId="0" xfId="0" applyNumberFormat="1" applyFont="1" applyFill="1" applyAlignment="1" applyProtection="1">
      <alignment horizontal="center"/>
      <protection hidden="1"/>
    </xf>
    <xf numFmtId="1" fontId="7" fillId="7" borderId="0" xfId="0" applyNumberFormat="1" applyFont="1" applyFill="1" applyAlignment="1" applyProtection="1">
      <alignment horizontal="left" vertical="center"/>
      <protection hidden="1"/>
    </xf>
    <xf numFmtId="1" fontId="7" fillId="7" borderId="0" xfId="0" applyNumberFormat="1" applyFont="1" applyFill="1" applyAlignment="1" applyProtection="1">
      <alignment horizontal="center" vertical="center"/>
      <protection hidden="1"/>
    </xf>
    <xf numFmtId="1" fontId="7" fillId="7" borderId="2" xfId="0" applyNumberFormat="1" applyFont="1" applyFill="1" applyBorder="1" applyAlignment="1" applyProtection="1">
      <alignment horizontal="left" vertical="center"/>
      <protection hidden="1"/>
    </xf>
    <xf numFmtId="1" fontId="1" fillId="7" borderId="0" xfId="0" quotePrefix="1" applyNumberFormat="1" applyFont="1" applyFill="1" applyAlignment="1" applyProtection="1">
      <alignment horizontal="left" vertical="center"/>
      <protection hidden="1"/>
    </xf>
    <xf numFmtId="1" fontId="1" fillId="7" borderId="0" xfId="0" quotePrefix="1" applyNumberFormat="1" applyFont="1" applyFill="1" applyAlignment="1" applyProtection="1">
      <alignment horizontal="center" vertical="center"/>
      <protection hidden="1"/>
    </xf>
    <xf numFmtId="1" fontId="1" fillId="7" borderId="2" xfId="0" applyNumberFormat="1" applyFont="1" applyFill="1" applyBorder="1" applyAlignment="1" applyProtection="1">
      <alignment horizontal="left"/>
      <protection hidden="1"/>
    </xf>
    <xf numFmtId="1" fontId="1" fillId="7" borderId="2" xfId="0" applyNumberFormat="1" applyFont="1" applyFill="1" applyBorder="1" applyAlignment="1" applyProtection="1">
      <alignment horizontal="center"/>
      <protection hidden="1"/>
    </xf>
    <xf numFmtId="1" fontId="6" fillId="7" borderId="5" xfId="0" applyNumberFormat="1" applyFont="1" applyFill="1" applyBorder="1" applyAlignment="1" applyProtection="1">
      <alignment horizontal="centerContinuous"/>
      <protection hidden="1"/>
    </xf>
    <xf numFmtId="1" fontId="6" fillId="7" borderId="0" xfId="0" applyNumberFormat="1" applyFont="1" applyFill="1" applyBorder="1" applyAlignment="1" applyProtection="1">
      <alignment horizontal="centerContinuous" vertical="center"/>
      <protection hidden="1"/>
    </xf>
    <xf numFmtId="1" fontId="6" fillId="7" borderId="0" xfId="0" applyNumberFormat="1" applyFont="1" applyFill="1" applyBorder="1" applyAlignment="1" applyProtection="1">
      <alignment horizontal="centerContinuous" vertical="top"/>
      <protection hidden="1"/>
    </xf>
    <xf numFmtId="1" fontId="6" fillId="7" borderId="0" xfId="0" applyNumberFormat="1" applyFont="1" applyFill="1" applyBorder="1" applyAlignment="1" applyProtection="1">
      <alignment horizontal="left" vertical="top"/>
      <protection hidden="1"/>
    </xf>
    <xf numFmtId="1" fontId="7" fillId="7" borderId="13" xfId="0" applyNumberFormat="1" applyFont="1" applyFill="1" applyBorder="1" applyAlignment="1" applyProtection="1">
      <alignment horizontal="center" vertical="center"/>
      <protection hidden="1"/>
    </xf>
    <xf numFmtId="1" fontId="7" fillId="7" borderId="0" xfId="0" applyNumberFormat="1" applyFont="1" applyFill="1" applyProtection="1">
      <protection hidden="1"/>
    </xf>
    <xf numFmtId="1" fontId="7" fillId="7" borderId="0" xfId="0" applyNumberFormat="1" applyFont="1" applyFill="1" applyAlignment="1" applyProtection="1">
      <alignment vertical="center"/>
      <protection hidden="1"/>
    </xf>
    <xf numFmtId="1" fontId="1" fillId="7" borderId="0" xfId="0" applyNumberFormat="1" applyFont="1" applyFill="1" applyBorder="1" applyAlignment="1" applyProtection="1">
      <alignment horizontal="center" vertical="center"/>
      <protection hidden="1"/>
    </xf>
    <xf numFmtId="1" fontId="1" fillId="7" borderId="17" xfId="0" applyNumberFormat="1" applyFont="1" applyFill="1" applyBorder="1" applyAlignment="1" applyProtection="1">
      <alignment horizontal="center" vertical="center"/>
      <protection hidden="1"/>
    </xf>
    <xf numFmtId="1" fontId="2" fillId="7" borderId="2" xfId="0" applyNumberFormat="1" applyFont="1" applyFill="1" applyBorder="1" applyProtection="1">
      <protection hidden="1"/>
    </xf>
    <xf numFmtId="1" fontId="6" fillId="7" borderId="0" xfId="0" applyNumberFormat="1" applyFont="1" applyFill="1" applyBorder="1" applyAlignment="1" applyProtection="1">
      <alignment horizontal="center" vertical="top" wrapText="1"/>
      <protection hidden="1"/>
    </xf>
    <xf numFmtId="1" fontId="1" fillId="7" borderId="2" xfId="0" applyNumberFormat="1" applyFont="1" applyFill="1" applyBorder="1" applyAlignment="1" applyProtection="1">
      <alignment horizontal="left" vertical="center"/>
      <protection hidden="1"/>
    </xf>
    <xf numFmtId="1" fontId="2" fillId="7" borderId="0" xfId="0" applyNumberFormat="1" applyFont="1" applyFill="1" applyAlignment="1" applyProtection="1">
      <alignment vertical="center"/>
      <protection hidden="1"/>
    </xf>
    <xf numFmtId="1" fontId="6" fillId="7" borderId="6" xfId="0" applyNumberFormat="1" applyFont="1" applyFill="1" applyBorder="1" applyAlignment="1" applyProtection="1">
      <alignment horizontal="center"/>
      <protection hidden="1"/>
    </xf>
    <xf numFmtId="1" fontId="6" fillId="7" borderId="4" xfId="0" applyNumberFormat="1" applyFont="1" applyFill="1" applyBorder="1" applyAlignment="1" applyProtection="1">
      <alignment horizontal="center" vertical="top"/>
      <protection hidden="1"/>
    </xf>
    <xf numFmtId="1" fontId="6" fillId="7" borderId="9" xfId="0" applyNumberFormat="1" applyFont="1" applyFill="1" applyBorder="1" applyAlignment="1" applyProtection="1">
      <alignment horizontal="center"/>
      <protection hidden="1"/>
    </xf>
    <xf numFmtId="1" fontId="6" fillId="7" borderId="0" xfId="0" quotePrefix="1" applyNumberFormat="1" applyFont="1" applyFill="1" applyBorder="1" applyAlignment="1" applyProtection="1">
      <alignment horizontal="center" vertical="center"/>
      <protection hidden="1"/>
    </xf>
    <xf numFmtId="1" fontId="6" fillId="7" borderId="10" xfId="0" applyNumberFormat="1" applyFont="1" applyFill="1" applyBorder="1" applyAlignment="1" applyProtection="1">
      <alignment horizontal="center" vertical="top"/>
      <protection hidden="1"/>
    </xf>
    <xf numFmtId="1" fontId="6" fillId="7" borderId="10" xfId="0" applyNumberFormat="1" applyFont="1" applyFill="1" applyBorder="1" applyAlignment="1" applyProtection="1">
      <alignment horizontal="left" vertical="top"/>
      <protection hidden="1"/>
    </xf>
    <xf numFmtId="0" fontId="7" fillId="7" borderId="0" xfId="0" applyFont="1" applyFill="1" applyAlignment="1" applyProtection="1">
      <alignment vertical="center"/>
      <protection hidden="1"/>
    </xf>
    <xf numFmtId="1" fontId="7" fillId="7" borderId="0" xfId="0" applyNumberFormat="1" applyFont="1" applyFill="1" applyAlignment="1" applyProtection="1">
      <alignment horizontal="right" vertical="center"/>
      <protection hidden="1"/>
    </xf>
    <xf numFmtId="1" fontId="2" fillId="7" borderId="2" xfId="0" applyNumberFormat="1" applyFont="1" applyFill="1" applyBorder="1" applyAlignment="1" applyProtection="1">
      <alignment horizontal="right" vertical="center"/>
      <protection hidden="1"/>
    </xf>
    <xf numFmtId="1" fontId="7" fillId="7" borderId="2" xfId="0" applyNumberFormat="1" applyFont="1" applyFill="1" applyBorder="1" applyAlignment="1" applyProtection="1">
      <alignment horizontal="right" vertical="center"/>
      <protection hidden="1"/>
    </xf>
    <xf numFmtId="1" fontId="7" fillId="7" borderId="0" xfId="0" applyNumberFormat="1" applyFont="1" applyFill="1" applyBorder="1" applyAlignment="1" applyProtection="1">
      <alignment horizontal="right"/>
      <protection hidden="1"/>
    </xf>
    <xf numFmtId="1" fontId="7" fillId="7" borderId="0" xfId="0" applyNumberFormat="1" applyFont="1" applyFill="1" applyBorder="1" applyAlignment="1" applyProtection="1">
      <alignment horizontal="right" vertical="center"/>
      <protection hidden="1"/>
    </xf>
    <xf numFmtId="1" fontId="7" fillId="7" borderId="2" xfId="0" applyNumberFormat="1" applyFont="1" applyFill="1" applyBorder="1" applyAlignment="1" applyProtection="1">
      <alignment horizontal="right"/>
      <protection hidden="1"/>
    </xf>
    <xf numFmtId="1" fontId="7" fillId="7" borderId="0" xfId="0" applyNumberFormat="1" applyFont="1" applyFill="1" applyAlignment="1" applyProtection="1">
      <alignment horizontal="right"/>
      <protection hidden="1"/>
    </xf>
    <xf numFmtId="1" fontId="6" fillId="7" borderId="5" xfId="0" applyNumberFormat="1" applyFont="1" applyFill="1" applyBorder="1" applyProtection="1">
      <protection hidden="1"/>
    </xf>
    <xf numFmtId="1" fontId="6" fillId="7" borderId="5" xfId="0" applyNumberFormat="1" applyFont="1" applyFill="1" applyBorder="1" applyAlignment="1" applyProtection="1">
      <alignment horizontal="center"/>
      <protection hidden="1"/>
    </xf>
    <xf numFmtId="1" fontId="6" fillId="7" borderId="0" xfId="0" applyNumberFormat="1" applyFont="1" applyFill="1" applyAlignment="1" applyProtection="1">
      <protection hidden="1"/>
    </xf>
    <xf numFmtId="1" fontId="6" fillId="7" borderId="0" xfId="0" applyNumberFormat="1" applyFont="1" applyFill="1" applyAlignment="1" applyProtection="1">
      <alignment vertical="center"/>
      <protection hidden="1"/>
    </xf>
    <xf numFmtId="1" fontId="6" fillId="7" borderId="0" xfId="0" applyNumberFormat="1" applyFont="1" applyFill="1" applyAlignment="1" applyProtection="1">
      <alignment vertical="top"/>
      <protection hidden="1"/>
    </xf>
    <xf numFmtId="1" fontId="6" fillId="7" borderId="0" xfId="0" applyNumberFormat="1" applyFont="1" applyFill="1" applyBorder="1" applyAlignment="1" applyProtection="1">
      <alignment vertical="top"/>
      <protection hidden="1"/>
    </xf>
    <xf numFmtId="1" fontId="7" fillId="7" borderId="18" xfId="0" applyNumberFormat="1" applyFont="1" applyFill="1" applyBorder="1" applyAlignment="1" applyProtection="1">
      <alignment horizontal="right"/>
      <protection hidden="1"/>
    </xf>
    <xf numFmtId="1" fontId="7" fillId="7" borderId="16" xfId="0" applyNumberFormat="1" applyFont="1" applyFill="1" applyBorder="1" applyAlignment="1" applyProtection="1">
      <alignment horizontal="center" vertical="center"/>
      <protection hidden="1"/>
    </xf>
    <xf numFmtId="1" fontId="1" fillId="7" borderId="0" xfId="0" applyNumberFormat="1" applyFont="1" applyFill="1" applyAlignment="1" applyProtection="1">
      <alignment vertical="center"/>
      <protection hidden="1"/>
    </xf>
    <xf numFmtId="1" fontId="7" fillId="7" borderId="2" xfId="0" applyNumberFormat="1" applyFont="1" applyFill="1" applyBorder="1" applyAlignment="1" applyProtection="1">
      <alignment vertical="center"/>
      <protection hidden="1"/>
    </xf>
    <xf numFmtId="1" fontId="2" fillId="7" borderId="0" xfId="0" applyNumberFormat="1" applyFont="1" applyFill="1" applyBorder="1" applyAlignment="1" applyProtection="1">
      <alignment horizontal="right" vertical="center"/>
      <protection hidden="1"/>
    </xf>
    <xf numFmtId="1" fontId="2" fillId="7" borderId="0" xfId="0" applyNumberFormat="1" applyFont="1" applyFill="1" applyAlignment="1" applyProtection="1">
      <alignment horizontal="right" vertical="center"/>
      <protection hidden="1"/>
    </xf>
    <xf numFmtId="1" fontId="1" fillId="7" borderId="0" xfId="0" applyNumberFormat="1" applyFont="1" applyFill="1" applyProtection="1">
      <protection hidden="1"/>
    </xf>
    <xf numFmtId="1" fontId="2" fillId="7" borderId="2" xfId="0" applyNumberFormat="1" applyFont="1" applyFill="1" applyBorder="1" applyAlignment="1" applyProtection="1">
      <alignment horizontal="right"/>
      <protection hidden="1"/>
    </xf>
    <xf numFmtId="1" fontId="2" fillId="7" borderId="0" xfId="0" applyNumberFormat="1" applyFont="1" applyFill="1" applyAlignment="1" applyProtection="1">
      <alignment horizontal="right"/>
      <protection hidden="1"/>
    </xf>
    <xf numFmtId="1" fontId="2" fillId="7" borderId="17" xfId="0" applyNumberFormat="1" applyFont="1" applyFill="1" applyBorder="1" applyAlignment="1" applyProtection="1">
      <alignment horizontal="right" vertical="center"/>
      <protection hidden="1"/>
    </xf>
    <xf numFmtId="1" fontId="2" fillId="6" borderId="0" xfId="0" applyNumberFormat="1" applyFont="1" applyFill="1" applyProtection="1">
      <protection hidden="1"/>
    </xf>
    <xf numFmtId="1" fontId="7" fillId="7" borderId="0" xfId="0" applyNumberFormat="1" applyFont="1" applyFill="1" applyBorder="1" applyProtection="1">
      <protection hidden="1"/>
    </xf>
    <xf numFmtId="1" fontId="7" fillId="7" borderId="20" xfId="0" applyNumberFormat="1" applyFont="1" applyFill="1" applyBorder="1" applyAlignment="1" applyProtection="1">
      <alignment horizontal="right"/>
      <protection hidden="1"/>
    </xf>
    <xf numFmtId="1" fontId="7" fillId="7" borderId="21" xfId="0" applyNumberFormat="1" applyFont="1" applyFill="1" applyBorder="1" applyAlignment="1" applyProtection="1">
      <alignment horizontal="right"/>
      <protection hidden="1"/>
    </xf>
    <xf numFmtId="1" fontId="7" fillId="7" borderId="22" xfId="0" applyNumberFormat="1" applyFont="1" applyFill="1" applyBorder="1" applyAlignment="1" applyProtection="1">
      <alignment horizontal="center"/>
      <protection hidden="1"/>
    </xf>
    <xf numFmtId="1" fontId="7" fillId="6" borderId="0" xfId="0" applyNumberFormat="1" applyFont="1" applyFill="1" applyBorder="1" applyAlignment="1" applyProtection="1">
      <alignment horizontal="right"/>
      <protection hidden="1"/>
    </xf>
    <xf numFmtId="0" fontId="2" fillId="7" borderId="0" xfId="0" applyFont="1" applyFill="1" applyAlignment="1" applyProtection="1">
      <alignment horizontal="center"/>
      <protection hidden="1"/>
    </xf>
    <xf numFmtId="0" fontId="2" fillId="7" borderId="0" xfId="0" applyFont="1" applyFill="1" applyProtection="1">
      <protection hidden="1"/>
    </xf>
    <xf numFmtId="0" fontId="2" fillId="7" borderId="1" xfId="0" applyFont="1" applyFill="1" applyBorder="1" applyProtection="1">
      <protection hidden="1"/>
    </xf>
    <xf numFmtId="1" fontId="2" fillId="7" borderId="0" xfId="0" applyNumberFormat="1" applyFont="1" applyFill="1" applyAlignment="1" applyProtection="1">
      <alignment horizontal="left"/>
      <protection hidden="1"/>
    </xf>
    <xf numFmtId="1" fontId="2" fillId="7" borderId="0" xfId="0" applyNumberFormat="1" applyFont="1" applyFill="1" applyAlignment="1" applyProtection="1">
      <alignment horizontal="center"/>
      <protection hidden="1"/>
    </xf>
    <xf numFmtId="1" fontId="7" fillId="7" borderId="24" xfId="0" applyNumberFormat="1" applyFont="1" applyFill="1" applyBorder="1" applyAlignment="1" applyProtection="1">
      <alignment horizontal="center"/>
      <protection hidden="1"/>
    </xf>
    <xf numFmtId="1" fontId="7" fillId="7" borderId="14" xfId="0" applyNumberFormat="1" applyFont="1" applyFill="1" applyBorder="1" applyProtection="1">
      <protection hidden="1"/>
    </xf>
    <xf numFmtId="1" fontId="7" fillId="6" borderId="0" xfId="0" applyNumberFormat="1" applyFont="1" applyFill="1" applyProtection="1">
      <protection hidden="1"/>
    </xf>
    <xf numFmtId="1" fontId="7" fillId="6" borderId="0" xfId="0" applyNumberFormat="1" applyFont="1" applyFill="1" applyAlignment="1" applyProtection="1">
      <alignment horizontal="center"/>
      <protection hidden="1"/>
    </xf>
    <xf numFmtId="1" fontId="8" fillId="6" borderId="0" xfId="0" applyNumberFormat="1" applyFont="1" applyFill="1" applyAlignment="1" applyProtection="1">
      <alignment horizontal="right"/>
      <protection hidden="1"/>
    </xf>
    <xf numFmtId="1" fontId="7" fillId="6" borderId="0" xfId="0" applyNumberFormat="1" applyFont="1" applyFill="1" applyBorder="1" applyProtection="1">
      <protection hidden="1"/>
    </xf>
    <xf numFmtId="1" fontId="7" fillId="6" borderId="0" xfId="0" applyNumberFormat="1" applyFont="1" applyFill="1" applyAlignment="1" applyProtection="1">
      <alignment vertical="center"/>
      <protection hidden="1"/>
    </xf>
    <xf numFmtId="1" fontId="7" fillId="6" borderId="0" xfId="0" applyNumberFormat="1" applyFont="1" applyFill="1" applyAlignment="1" applyProtection="1">
      <alignment horizontal="left" vertical="center"/>
      <protection hidden="1"/>
    </xf>
    <xf numFmtId="1" fontId="7" fillId="6" borderId="0" xfId="0" applyNumberFormat="1" applyFont="1" applyFill="1" applyAlignment="1" applyProtection="1">
      <alignment horizontal="center" vertical="center"/>
      <protection hidden="1"/>
    </xf>
    <xf numFmtId="1" fontId="7" fillId="6" borderId="0" xfId="0" applyNumberFormat="1" applyFont="1" applyFill="1" applyAlignment="1" applyProtection="1">
      <alignment horizontal="right" vertical="center"/>
      <protection hidden="1"/>
    </xf>
    <xf numFmtId="1" fontId="7" fillId="6" borderId="0" xfId="0" quotePrefix="1" applyNumberFormat="1" applyFont="1" applyFill="1" applyAlignment="1" applyProtection="1">
      <alignment horizontal="left"/>
      <protection hidden="1"/>
    </xf>
    <xf numFmtId="1" fontId="7" fillId="6" borderId="0" xfId="0" applyNumberFormat="1" applyFont="1" applyFill="1" applyAlignment="1" applyProtection="1">
      <alignment horizontal="right"/>
      <protection hidden="1"/>
    </xf>
    <xf numFmtId="0" fontId="7" fillId="7" borderId="1" xfId="0" applyFont="1" applyFill="1" applyBorder="1" applyProtection="1">
      <protection hidden="1"/>
    </xf>
    <xf numFmtId="0" fontId="7" fillId="7" borderId="0" xfId="0" applyFont="1" applyFill="1" applyAlignment="1" applyProtection="1">
      <alignment horizontal="left"/>
      <protection hidden="1"/>
    </xf>
    <xf numFmtId="1" fontId="7" fillId="6" borderId="2" xfId="0" applyNumberFormat="1" applyFont="1" applyFill="1" applyBorder="1" applyAlignment="1" applyProtection="1">
      <alignment vertical="center"/>
      <protection hidden="1"/>
    </xf>
    <xf numFmtId="1" fontId="7" fillId="6" borderId="2" xfId="0" applyNumberFormat="1" applyFont="1" applyFill="1" applyBorder="1" applyAlignment="1" applyProtection="1">
      <alignment horizontal="left" vertical="center"/>
      <protection hidden="1"/>
    </xf>
    <xf numFmtId="1" fontId="7" fillId="6" borderId="2" xfId="0" applyNumberFormat="1" applyFont="1" applyFill="1" applyBorder="1" applyAlignment="1" applyProtection="1">
      <alignment horizontal="right" vertical="center"/>
      <protection hidden="1"/>
    </xf>
    <xf numFmtId="1" fontId="1" fillId="6" borderId="0" xfId="0" applyNumberFormat="1" applyFont="1" applyFill="1" applyProtection="1"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Border="1" applyProtection="1">
      <protection hidden="1"/>
    </xf>
    <xf numFmtId="1" fontId="1" fillId="6" borderId="0" xfId="0" applyNumberFormat="1" applyFont="1" applyFill="1" applyBorder="1" applyAlignment="1" applyProtection="1">
      <alignment horizontal="right"/>
      <protection hidden="1"/>
    </xf>
    <xf numFmtId="0" fontId="2" fillId="7" borderId="0" xfId="0" applyFont="1" applyFill="1" applyAlignment="1" applyProtection="1">
      <alignment horizontal="left"/>
      <protection hidden="1"/>
    </xf>
    <xf numFmtId="1" fontId="6" fillId="7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1" fontId="6" fillId="0" borderId="4" xfId="0" applyNumberFormat="1" applyFont="1" applyBorder="1" applyAlignment="1" applyProtection="1">
      <alignment horizontal="left"/>
      <protection hidden="1"/>
    </xf>
    <xf numFmtId="1" fontId="7" fillId="0" borderId="11" xfId="0" applyNumberFormat="1" applyFont="1" applyBorder="1" applyAlignment="1" applyProtection="1">
      <alignment vertical="center"/>
      <protection hidden="1"/>
    </xf>
    <xf numFmtId="1" fontId="7" fillId="7" borderId="11" xfId="0" applyNumberFormat="1" applyFont="1" applyFill="1" applyBorder="1" applyAlignment="1" applyProtection="1">
      <alignment horizontal="center" vertical="center"/>
      <protection hidden="1"/>
    </xf>
    <xf numFmtId="164" fontId="7" fillId="4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30" xfId="0" applyNumberFormat="1" applyFont="1" applyBorder="1" applyAlignment="1" applyProtection="1">
      <alignment vertical="center"/>
      <protection hidden="1"/>
    </xf>
    <xf numFmtId="1" fontId="6" fillId="0" borderId="19" xfId="0" applyNumberFormat="1" applyFont="1" applyBorder="1" applyAlignment="1" applyProtection="1">
      <alignment vertical="center"/>
      <protection hidden="1"/>
    </xf>
    <xf numFmtId="1" fontId="6" fillId="0" borderId="30" xfId="0" quotePrefix="1" applyNumberFormat="1" applyFont="1" applyBorder="1" applyAlignment="1" applyProtection="1">
      <alignment horizontal="center" vertical="center"/>
      <protection hidden="1"/>
    </xf>
    <xf numFmtId="1" fontId="6" fillId="0" borderId="30" xfId="0" applyNumberFormat="1" applyFont="1" applyBorder="1" applyAlignment="1" applyProtection="1">
      <alignment horizontal="center" vertical="center"/>
      <protection hidden="1"/>
    </xf>
    <xf numFmtId="1" fontId="6" fillId="7" borderId="30" xfId="0" applyNumberFormat="1" applyFont="1" applyFill="1" applyBorder="1" applyAlignment="1" applyProtection="1">
      <alignment horizontal="center" vertical="center"/>
      <protection hidden="1"/>
    </xf>
    <xf numFmtId="1" fontId="6" fillId="7" borderId="19" xfId="0" quotePrefix="1" applyNumberFormat="1" applyFont="1" applyFill="1" applyBorder="1" applyAlignment="1" applyProtection="1">
      <alignment horizontal="center" vertical="center"/>
      <protection hidden="1"/>
    </xf>
    <xf numFmtId="1" fontId="6" fillId="5" borderId="30" xfId="0" applyNumberFormat="1" applyFont="1" applyFill="1" applyBorder="1" applyAlignment="1" applyProtection="1">
      <alignment horizontal="center" vertical="center"/>
      <protection hidden="1"/>
    </xf>
    <xf numFmtId="1" fontId="6" fillId="5" borderId="31" xfId="0" applyNumberFormat="1" applyFont="1" applyFill="1" applyBorder="1" applyAlignment="1" applyProtection="1">
      <alignment horizontal="center" vertical="center"/>
      <protection hidden="1"/>
    </xf>
    <xf numFmtId="1" fontId="6" fillId="7" borderId="19" xfId="0" applyNumberFormat="1" applyFont="1" applyFill="1" applyBorder="1" applyAlignment="1" applyProtection="1">
      <alignment horizontal="center" vertical="center"/>
      <protection hidden="1"/>
    </xf>
    <xf numFmtId="1" fontId="7" fillId="7" borderId="14" xfId="0" applyNumberFormat="1" applyFont="1" applyFill="1" applyBorder="1" applyAlignment="1" applyProtection="1">
      <alignment horizontal="center" vertical="center"/>
      <protection hidden="1"/>
    </xf>
    <xf numFmtId="1" fontId="6" fillId="5" borderId="19" xfId="0" applyNumberFormat="1" applyFont="1" applyFill="1" applyBorder="1" applyAlignment="1" applyProtection="1">
      <alignment horizontal="center" vertical="center"/>
      <protection hidden="1"/>
    </xf>
    <xf numFmtId="1" fontId="6" fillId="2" borderId="19" xfId="0" quotePrefix="1" applyNumberFormat="1" applyFont="1" applyFill="1" applyBorder="1" applyAlignment="1" applyProtection="1">
      <alignment horizontal="right" vertical="center"/>
      <protection hidden="1"/>
    </xf>
    <xf numFmtId="167" fontId="7" fillId="0" borderId="15" xfId="0" applyNumberFormat="1" applyFont="1" applyBorder="1" applyAlignment="1" applyProtection="1">
      <alignment horizontal="right"/>
      <protection hidden="1"/>
    </xf>
    <xf numFmtId="1" fontId="2" fillId="10" borderId="0" xfId="0" applyNumberFormat="1" applyFont="1" applyFill="1" applyProtection="1">
      <protection hidden="1"/>
    </xf>
    <xf numFmtId="1" fontId="6" fillId="10" borderId="4" xfId="0" applyNumberFormat="1" applyFont="1" applyFill="1" applyBorder="1" applyAlignment="1" applyProtection="1">
      <alignment horizontal="centerContinuous"/>
      <protection hidden="1"/>
    </xf>
    <xf numFmtId="1" fontId="6" fillId="10" borderId="8" xfId="0" applyNumberFormat="1" applyFont="1" applyFill="1" applyBorder="1" applyAlignment="1" applyProtection="1">
      <alignment horizontal="left"/>
      <protection hidden="1"/>
    </xf>
    <xf numFmtId="1" fontId="6" fillId="10" borderId="8" xfId="0" applyNumberFormat="1" applyFont="1" applyFill="1" applyBorder="1" applyAlignment="1" applyProtection="1">
      <alignment horizontal="center" vertical="center"/>
      <protection hidden="1"/>
    </xf>
    <xf numFmtId="1" fontId="6" fillId="10" borderId="8" xfId="0" applyNumberFormat="1" applyFont="1" applyFill="1" applyBorder="1" applyAlignment="1" applyProtection="1">
      <alignment horizontal="center" vertical="top"/>
      <protection hidden="1"/>
    </xf>
    <xf numFmtId="1" fontId="6" fillId="10" borderId="8" xfId="0" applyNumberFormat="1" applyFont="1" applyFill="1" applyBorder="1" applyAlignment="1" applyProtection="1">
      <alignment horizontal="left" vertical="top"/>
      <protection hidden="1"/>
    </xf>
    <xf numFmtId="11" fontId="6" fillId="10" borderId="30" xfId="0" quotePrefix="1" applyNumberFormat="1" applyFont="1" applyFill="1" applyBorder="1" applyAlignment="1" applyProtection="1">
      <alignment horizontal="center" vertical="center"/>
      <protection hidden="1"/>
    </xf>
    <xf numFmtId="1" fontId="7" fillId="10" borderId="11" xfId="0" quotePrefix="1" applyNumberFormat="1" applyFont="1" applyFill="1" applyBorder="1" applyAlignment="1" applyProtection="1">
      <alignment horizontal="center" vertical="center"/>
      <protection hidden="1"/>
    </xf>
    <xf numFmtId="1" fontId="7" fillId="10" borderId="13" xfId="0" quotePrefix="1" applyNumberFormat="1" applyFont="1" applyFill="1" applyBorder="1" applyAlignment="1" applyProtection="1">
      <alignment horizontal="center" vertical="center"/>
      <protection hidden="1"/>
    </xf>
    <xf numFmtId="1" fontId="7" fillId="10" borderId="0" xfId="0" quotePrefix="1" applyNumberFormat="1" applyFont="1" applyFill="1" applyBorder="1" applyAlignment="1" applyProtection="1">
      <alignment horizontal="center" vertical="center"/>
      <protection hidden="1"/>
    </xf>
    <xf numFmtId="1" fontId="7" fillId="10" borderId="0" xfId="0" applyNumberFormat="1" applyFont="1" applyFill="1" applyAlignment="1" applyProtection="1">
      <alignment horizontal="center" vertical="center"/>
      <protection hidden="1"/>
    </xf>
    <xf numFmtId="1" fontId="7" fillId="10" borderId="0" xfId="0" applyNumberFormat="1" applyFont="1" applyFill="1" applyAlignment="1" applyProtection="1">
      <alignment horizontal="center"/>
      <protection hidden="1"/>
    </xf>
    <xf numFmtId="1" fontId="7" fillId="10" borderId="0" xfId="0" applyNumberFormat="1" applyFont="1" applyFill="1" applyProtection="1">
      <protection hidden="1"/>
    </xf>
    <xf numFmtId="1" fontId="7" fillId="10" borderId="0" xfId="0" applyNumberFormat="1" applyFont="1" applyFill="1" applyAlignment="1" applyProtection="1">
      <alignment vertical="center"/>
      <protection hidden="1"/>
    </xf>
    <xf numFmtId="1" fontId="7" fillId="10" borderId="0" xfId="0" applyNumberFormat="1" applyFont="1" applyFill="1" applyBorder="1" applyAlignment="1" applyProtection="1">
      <alignment horizontal="center" vertical="center"/>
      <protection hidden="1"/>
    </xf>
    <xf numFmtId="1" fontId="1" fillId="10" borderId="2" xfId="0" applyNumberFormat="1" applyFont="1" applyFill="1" applyBorder="1" applyAlignment="1" applyProtection="1">
      <alignment horizontal="center" vertical="center"/>
      <protection hidden="1"/>
    </xf>
    <xf numFmtId="1" fontId="7" fillId="10" borderId="2" xfId="0" applyNumberFormat="1" applyFont="1" applyFill="1" applyBorder="1" applyAlignment="1" applyProtection="1">
      <alignment horizontal="center" vertical="center"/>
      <protection hidden="1"/>
    </xf>
    <xf numFmtId="1" fontId="1" fillId="10" borderId="0" xfId="0" applyNumberFormat="1" applyFont="1" applyFill="1" applyAlignment="1" applyProtection="1">
      <alignment horizontal="center" vertical="center"/>
      <protection hidden="1"/>
    </xf>
    <xf numFmtId="1" fontId="1" fillId="10" borderId="0" xfId="0" applyNumberFormat="1" applyFont="1" applyFill="1" applyBorder="1" applyAlignment="1" applyProtection="1">
      <alignment horizontal="center" vertical="center"/>
      <protection hidden="1"/>
    </xf>
    <xf numFmtId="1" fontId="1" fillId="10" borderId="2" xfId="0" applyNumberFormat="1" applyFont="1" applyFill="1" applyBorder="1" applyAlignment="1" applyProtection="1">
      <alignment horizontal="center"/>
      <protection hidden="1"/>
    </xf>
    <xf numFmtId="1" fontId="1" fillId="10" borderId="0" xfId="0" applyNumberFormat="1" applyFont="1" applyFill="1" applyAlignment="1" applyProtection="1">
      <alignment horizontal="center"/>
      <protection hidden="1"/>
    </xf>
    <xf numFmtId="1" fontId="1" fillId="10" borderId="17" xfId="0" applyNumberFormat="1" applyFont="1" applyFill="1" applyBorder="1" applyAlignment="1" applyProtection="1">
      <alignment horizontal="center" vertical="center"/>
      <protection hidden="1"/>
    </xf>
    <xf numFmtId="1" fontId="2" fillId="10" borderId="2" xfId="0" applyNumberFormat="1" applyFont="1" applyFill="1" applyBorder="1" applyProtection="1">
      <protection hidden="1"/>
    </xf>
    <xf numFmtId="1" fontId="1" fillId="9" borderId="2" xfId="0" applyNumberFormat="1" applyFont="1" applyFill="1" applyBorder="1" applyAlignment="1" applyProtection="1">
      <alignment horizontal="left"/>
      <protection hidden="1"/>
    </xf>
    <xf numFmtId="1" fontId="1" fillId="0" borderId="2" xfId="0" applyNumberFormat="1" applyFont="1" applyFill="1" applyBorder="1" applyAlignment="1" applyProtection="1">
      <alignment horizontal="left"/>
      <protection hidden="1"/>
    </xf>
    <xf numFmtId="1" fontId="6" fillId="10" borderId="0" xfId="0" applyNumberFormat="1" applyFont="1" applyFill="1" applyAlignment="1" applyProtection="1">
      <alignment vertical="center"/>
      <protection hidden="1"/>
    </xf>
    <xf numFmtId="1" fontId="6" fillId="7" borderId="0" xfId="0" applyNumberFormat="1" applyFont="1" applyFill="1" applyAlignment="1" applyProtection="1">
      <alignment horizontal="center" vertical="center"/>
      <protection hidden="1"/>
    </xf>
    <xf numFmtId="1" fontId="6" fillId="5" borderId="0" xfId="0" applyNumberFormat="1" applyFont="1" applyFill="1" applyAlignment="1" applyProtection="1">
      <alignment vertical="center"/>
      <protection hidden="1"/>
    </xf>
    <xf numFmtId="1" fontId="6" fillId="5" borderId="0" xfId="0" applyNumberFormat="1" applyFont="1" applyFill="1" applyAlignment="1" applyProtection="1">
      <alignment horizontal="center" vertical="center"/>
      <protection hidden="1"/>
    </xf>
    <xf numFmtId="1" fontId="6" fillId="3" borderId="0" xfId="0" applyNumberFormat="1" applyFont="1" applyFill="1" applyAlignment="1" applyProtection="1">
      <alignment horizontal="center" vertical="center"/>
      <protection hidden="1"/>
    </xf>
    <xf numFmtId="0" fontId="6" fillId="3" borderId="1" xfId="0" applyNumberFormat="1" applyFont="1" applyFill="1" applyBorder="1" applyAlignment="1" applyProtection="1">
      <alignment vertical="center"/>
      <protection hidden="1"/>
    </xf>
    <xf numFmtId="1" fontId="6" fillId="3" borderId="0" xfId="0" applyNumberFormat="1" applyFont="1" applyFill="1" applyAlignment="1" applyProtection="1">
      <alignment vertical="center"/>
      <protection hidden="1"/>
    </xf>
    <xf numFmtId="1" fontId="6" fillId="3" borderId="0" xfId="0" applyNumberFormat="1" applyFont="1" applyFill="1" applyAlignment="1" applyProtection="1">
      <alignment horizontal="left" vertical="center"/>
      <protection hidden="1"/>
    </xf>
    <xf numFmtId="1" fontId="2" fillId="0" borderId="0" xfId="0" applyNumberFormat="1" applyFont="1" applyAlignment="1" applyProtection="1">
      <alignment horizontal="right" vertical="center"/>
      <protection hidden="1"/>
    </xf>
    <xf numFmtId="1" fontId="2" fillId="10" borderId="0" xfId="0" applyNumberFormat="1" applyFont="1" applyFill="1" applyAlignment="1" applyProtection="1">
      <alignment vertical="center"/>
      <protection hidden="1"/>
    </xf>
    <xf numFmtId="1" fontId="2" fillId="5" borderId="0" xfId="0" applyNumberFormat="1" applyFont="1" applyFill="1" applyAlignment="1" applyProtection="1">
      <alignment vertical="center"/>
      <protection hidden="1"/>
    </xf>
    <xf numFmtId="1" fontId="2" fillId="5" borderId="0" xfId="0" applyNumberFormat="1" applyFont="1" applyFill="1" applyAlignment="1" applyProtection="1">
      <alignment horizontal="center" vertical="center"/>
      <protection hidden="1"/>
    </xf>
    <xf numFmtId="1" fontId="2" fillId="2" borderId="0" xfId="0" applyNumberFormat="1" applyFont="1" applyFill="1" applyAlignment="1" applyProtection="1">
      <alignment horizontal="right"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" fontId="2" fillId="3" borderId="1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2" fillId="0" borderId="0" xfId="0" applyFont="1" applyProtection="1"/>
    <xf numFmtId="0" fontId="2" fillId="10" borderId="0" xfId="0" applyFont="1" applyFill="1" applyProtection="1"/>
    <xf numFmtId="0" fontId="1" fillId="7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6" fontId="7" fillId="4" borderId="0" xfId="0" applyNumberFormat="1" applyFont="1" applyFill="1" applyBorder="1" applyAlignment="1" applyProtection="1">
      <alignment horizontal="center"/>
    </xf>
    <xf numFmtId="166" fontId="7" fillId="0" borderId="0" xfId="0" quotePrefix="1" applyNumberFormat="1" applyFont="1" applyFill="1" applyBorder="1" applyAlignment="1" applyProtection="1">
      <alignment horizontal="left"/>
    </xf>
    <xf numFmtId="0" fontId="2" fillId="0" borderId="0" xfId="0" applyFont="1" applyAlignment="1" applyProtection="1">
      <alignment vertical="center"/>
    </xf>
    <xf numFmtId="1" fontId="7" fillId="7" borderId="2" xfId="0" applyNumberFormat="1" applyFont="1" applyFill="1" applyBorder="1" applyAlignment="1" applyProtection="1">
      <alignment horizontal="right" vertical="center"/>
    </xf>
    <xf numFmtId="1" fontId="7" fillId="7" borderId="14" xfId="0" applyNumberFormat="1" applyFont="1" applyFill="1" applyBorder="1" applyAlignment="1" applyProtection="1">
      <alignment horizontal="right" vertical="center"/>
    </xf>
    <xf numFmtId="0" fontId="7" fillId="8" borderId="9" xfId="0" applyFont="1" applyFill="1" applyBorder="1" applyAlignment="1" applyProtection="1">
      <alignment vertical="center"/>
    </xf>
    <xf numFmtId="1" fontId="7" fillId="7" borderId="0" xfId="0" applyNumberFormat="1" applyFont="1" applyFill="1" applyBorder="1" applyAlignment="1" applyProtection="1">
      <alignment horizontal="center" vertical="center"/>
    </xf>
    <xf numFmtId="1" fontId="7" fillId="7" borderId="0" xfId="0" applyNumberFormat="1" applyFont="1" applyFill="1" applyBorder="1" applyAlignment="1" applyProtection="1">
      <alignment horizontal="right" vertical="center"/>
    </xf>
    <xf numFmtId="164" fontId="7" fillId="4" borderId="3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</xf>
    <xf numFmtId="168" fontId="7" fillId="0" borderId="2" xfId="0" applyNumberFormat="1" applyFont="1" applyBorder="1" applyAlignment="1" applyProtection="1">
      <alignment vertical="center"/>
      <protection hidden="1"/>
    </xf>
    <xf numFmtId="1" fontId="6" fillId="0" borderId="36" xfId="0" applyNumberFormat="1" applyFont="1" applyBorder="1" applyAlignment="1" applyProtection="1">
      <alignment horizontal="center" vertical="center"/>
      <protection hidden="1"/>
    </xf>
    <xf numFmtId="1" fontId="6" fillId="0" borderId="9" xfId="0" applyNumberFormat="1" applyFont="1" applyBorder="1" applyAlignment="1" applyProtection="1">
      <alignment horizontal="center" vertical="top"/>
      <protection hidden="1"/>
    </xf>
    <xf numFmtId="164" fontId="7" fillId="4" borderId="35" xfId="0" applyNumberFormat="1" applyFont="1" applyFill="1" applyBorder="1" applyAlignment="1" applyProtection="1">
      <alignment horizontal="center" vertical="center"/>
      <protection locked="0"/>
    </xf>
    <xf numFmtId="164" fontId="7" fillId="4" borderId="37" xfId="0" applyNumberFormat="1" applyFont="1" applyFill="1" applyBorder="1" applyAlignment="1" applyProtection="1">
      <alignment horizontal="center" vertical="center"/>
      <protection locked="0"/>
    </xf>
    <xf numFmtId="0" fontId="6" fillId="7" borderId="19" xfId="0" applyFont="1" applyFill="1" applyBorder="1" applyAlignment="1" applyProtection="1">
      <alignment vertical="center"/>
      <protection hidden="1"/>
    </xf>
    <xf numFmtId="0" fontId="2" fillId="3" borderId="0" xfId="0" quotePrefix="1" applyFont="1" applyFill="1" applyAlignment="1" applyProtection="1">
      <alignment horizontal="left" vertical="center"/>
      <protection hidden="1"/>
    </xf>
    <xf numFmtId="1" fontId="10" fillId="0" borderId="4" xfId="0" applyNumberFormat="1" applyFont="1" applyBorder="1" applyAlignment="1" applyProtection="1">
      <alignment horizontal="centerContinuous"/>
      <protection hidden="1"/>
    </xf>
    <xf numFmtId="1" fontId="6" fillId="2" borderId="8" xfId="0" applyNumberFormat="1" applyFont="1" applyFill="1" applyBorder="1" applyAlignment="1" applyProtection="1">
      <alignment horizontal="left" vertical="top"/>
      <protection hidden="1"/>
    </xf>
    <xf numFmtId="1" fontId="6" fillId="2" borderId="8" xfId="0" quotePrefix="1" applyNumberFormat="1" applyFont="1" applyFill="1" applyBorder="1" applyAlignment="1" applyProtection="1">
      <alignment horizontal="left" vertical="top"/>
      <protection hidden="1"/>
    </xf>
    <xf numFmtId="1" fontId="6" fillId="2" borderId="9" xfId="0" applyNumberFormat="1" applyFont="1" applyFill="1" applyBorder="1" applyAlignment="1" applyProtection="1">
      <alignment horizontal="left" vertical="top"/>
      <protection hidden="1"/>
    </xf>
    <xf numFmtId="1" fontId="6" fillId="2" borderId="9" xfId="0" applyNumberFormat="1" applyFont="1" applyFill="1" applyBorder="1" applyAlignment="1" applyProtection="1">
      <alignment vertical="top"/>
      <protection hidden="1"/>
    </xf>
    <xf numFmtId="1" fontId="6" fillId="0" borderId="9" xfId="0" applyNumberFormat="1" applyFont="1" applyBorder="1" applyAlignment="1" applyProtection="1">
      <alignment horizontal="centerContinuous" vertical="top"/>
      <protection hidden="1"/>
    </xf>
    <xf numFmtId="1" fontId="6" fillId="0" borderId="4" xfId="0" applyNumberFormat="1" applyFont="1" applyBorder="1" applyProtection="1">
      <protection hidden="1"/>
    </xf>
    <xf numFmtId="1" fontId="6" fillId="0" borderId="6" xfId="0" applyNumberFormat="1" applyFont="1" applyBorder="1" applyProtection="1">
      <protection hidden="1"/>
    </xf>
    <xf numFmtId="1" fontId="6" fillId="0" borderId="9" xfId="0" applyNumberFormat="1" applyFont="1" applyBorder="1" applyAlignment="1" applyProtection="1">
      <alignment horizontal="left" vertical="top"/>
      <protection hidden="1"/>
    </xf>
    <xf numFmtId="1" fontId="6" fillId="2" borderId="9" xfId="0" applyNumberFormat="1" applyFont="1" applyFill="1" applyBorder="1" applyProtection="1">
      <protection hidden="1"/>
    </xf>
    <xf numFmtId="1" fontId="6" fillId="0" borderId="9" xfId="0" applyNumberFormat="1" applyFont="1" applyBorder="1" applyProtection="1">
      <protection hidden="1"/>
    </xf>
    <xf numFmtId="1" fontId="6" fillId="0" borderId="43" xfId="0" applyNumberFormat="1" applyFont="1" applyBorder="1" applyAlignment="1" applyProtection="1">
      <alignment horizontal="center" vertical="center"/>
      <protection hidden="1"/>
    </xf>
    <xf numFmtId="164" fontId="7" fillId="4" borderId="42" xfId="0" applyNumberFormat="1" applyFont="1" applyFill="1" applyBorder="1" applyAlignment="1" applyProtection="1">
      <alignment horizontal="center" vertical="center"/>
      <protection locked="0"/>
    </xf>
    <xf numFmtId="164" fontId="7" fillId="4" borderId="44" xfId="0" applyNumberFormat="1" applyFont="1" applyFill="1" applyBorder="1" applyAlignment="1" applyProtection="1">
      <alignment horizontal="center" vertical="center"/>
      <protection locked="0"/>
    </xf>
    <xf numFmtId="167" fontId="7" fillId="0" borderId="48" xfId="0" applyNumberFormat="1" applyFont="1" applyBorder="1" applyAlignment="1" applyProtection="1">
      <alignment horizontal="right"/>
      <protection hidden="1"/>
    </xf>
    <xf numFmtId="1" fontId="6" fillId="0" borderId="41" xfId="0" quotePrefix="1" applyNumberFormat="1" applyFont="1" applyBorder="1" applyAlignment="1" applyProtection="1">
      <alignment horizontal="center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1" fontId="2" fillId="6" borderId="0" xfId="0" applyNumberFormat="1" applyFont="1" applyFill="1" applyAlignment="1" applyProtection="1">
      <alignment vertical="center"/>
      <protection hidden="1"/>
    </xf>
    <xf numFmtId="1" fontId="14" fillId="0" borderId="57" xfId="0" applyNumberFormat="1" applyFont="1" applyBorder="1" applyAlignment="1" applyProtection="1">
      <alignment vertical="center"/>
      <protection hidden="1"/>
    </xf>
    <xf numFmtId="1" fontId="1" fillId="0" borderId="58" xfId="0" applyNumberFormat="1" applyFont="1" applyBorder="1" applyAlignment="1" applyProtection="1">
      <alignment vertical="center"/>
      <protection hidden="1"/>
    </xf>
    <xf numFmtId="1" fontId="1" fillId="0" borderId="59" xfId="0" applyNumberFormat="1" applyFont="1" applyBorder="1" applyAlignment="1" applyProtection="1">
      <alignment vertical="center"/>
      <protection hidden="1"/>
    </xf>
    <xf numFmtId="1" fontId="1" fillId="0" borderId="60" xfId="0" applyNumberFormat="1" applyFont="1" applyBorder="1" applyAlignment="1" applyProtection="1">
      <alignment vertical="center"/>
      <protection hidden="1"/>
    </xf>
    <xf numFmtId="1" fontId="1" fillId="0" borderId="0" xfId="0" applyNumberFormat="1" applyFont="1" applyBorder="1" applyAlignment="1" applyProtection="1">
      <alignment vertical="center"/>
      <protection hidden="1"/>
    </xf>
    <xf numFmtId="1" fontId="1" fillId="0" borderId="61" xfId="0" applyNumberFormat="1" applyFont="1" applyBorder="1" applyAlignment="1" applyProtection="1">
      <alignment vertical="center"/>
      <protection hidden="1"/>
    </xf>
    <xf numFmtId="1" fontId="1" fillId="0" borderId="60" xfId="0" applyNumberFormat="1" applyFont="1" applyFill="1" applyBorder="1" applyAlignment="1" applyProtection="1">
      <alignment vertical="center"/>
      <protection hidden="1"/>
    </xf>
    <xf numFmtId="1" fontId="1" fillId="0" borderId="0" xfId="0" applyNumberFormat="1" applyFont="1" applyFill="1" applyBorder="1" applyAlignment="1" applyProtection="1">
      <alignment vertical="center"/>
      <protection hidden="1"/>
    </xf>
    <xf numFmtId="1" fontId="1" fillId="0" borderId="61" xfId="0" applyNumberFormat="1" applyFont="1" applyFill="1" applyBorder="1" applyAlignment="1" applyProtection="1">
      <alignment vertical="center"/>
      <protection hidden="1"/>
    </xf>
    <xf numFmtId="1" fontId="2" fillId="6" borderId="60" xfId="0" applyNumberFormat="1" applyFont="1" applyFill="1" applyBorder="1" applyAlignment="1" applyProtection="1">
      <alignment vertical="center"/>
      <protection hidden="1"/>
    </xf>
    <xf numFmtId="1" fontId="2" fillId="6" borderId="0" xfId="0" applyNumberFormat="1" applyFont="1" applyFill="1" applyBorder="1" applyAlignment="1" applyProtection="1">
      <alignment vertical="center"/>
      <protection hidden="1"/>
    </xf>
    <xf numFmtId="1" fontId="2" fillId="6" borderId="61" xfId="0" applyNumberFormat="1" applyFont="1" applyFill="1" applyBorder="1" applyAlignment="1" applyProtection="1">
      <alignment vertical="center"/>
      <protection hidden="1"/>
    </xf>
    <xf numFmtId="1" fontId="2" fillId="7" borderId="60" xfId="0" applyNumberFormat="1" applyFont="1" applyFill="1" applyBorder="1" applyAlignment="1" applyProtection="1">
      <alignment vertical="center"/>
      <protection hidden="1"/>
    </xf>
    <xf numFmtId="1" fontId="2" fillId="7" borderId="0" xfId="0" applyNumberFormat="1" applyFont="1" applyFill="1" applyBorder="1" applyAlignment="1" applyProtection="1">
      <alignment vertical="center"/>
      <protection hidden="1"/>
    </xf>
    <xf numFmtId="1" fontId="2" fillId="7" borderId="61" xfId="0" applyNumberFormat="1" applyFont="1" applyFill="1" applyBorder="1" applyAlignment="1" applyProtection="1">
      <alignment vertical="center"/>
      <protection hidden="1"/>
    </xf>
    <xf numFmtId="1" fontId="2" fillId="0" borderId="60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alignment vertical="center"/>
      <protection hidden="1"/>
    </xf>
    <xf numFmtId="1" fontId="2" fillId="0" borderId="61" xfId="0" applyNumberFormat="1" applyFont="1" applyBorder="1" applyAlignment="1" applyProtection="1">
      <alignment vertical="center"/>
      <protection hidden="1"/>
    </xf>
    <xf numFmtId="167" fontId="7" fillId="4" borderId="11" xfId="0" applyNumberFormat="1" applyFont="1" applyFill="1" applyBorder="1" applyAlignment="1" applyProtection="1">
      <alignment horizontal="right" vertical="center"/>
      <protection locked="0"/>
    </xf>
    <xf numFmtId="167" fontId="7" fillId="4" borderId="42" xfId="0" applyNumberFormat="1" applyFont="1" applyFill="1" applyBorder="1" applyAlignment="1" applyProtection="1">
      <alignment horizontal="right" vertical="center"/>
      <protection locked="0"/>
    </xf>
    <xf numFmtId="167" fontId="7" fillId="4" borderId="13" xfId="0" applyNumberFormat="1" applyFont="1" applyFill="1" applyBorder="1" applyAlignment="1" applyProtection="1">
      <alignment horizontal="right" vertical="center"/>
      <protection locked="0"/>
    </xf>
    <xf numFmtId="167" fontId="7" fillId="4" borderId="44" xfId="0" applyNumberFormat="1" applyFont="1" applyFill="1" applyBorder="1" applyAlignment="1" applyProtection="1">
      <alignment horizontal="right" vertical="center"/>
      <protection locked="0"/>
    </xf>
    <xf numFmtId="167" fontId="7" fillId="4" borderId="39" xfId="0" applyNumberFormat="1" applyFont="1" applyFill="1" applyBorder="1" applyAlignment="1" applyProtection="1">
      <alignment horizontal="right" vertical="center"/>
      <protection locked="0"/>
    </xf>
    <xf numFmtId="167" fontId="7" fillId="4" borderId="47" xfId="0" applyNumberFormat="1" applyFont="1" applyFill="1" applyBorder="1" applyAlignment="1" applyProtection="1">
      <alignment horizontal="right" vertical="center"/>
      <protection locked="0"/>
    </xf>
    <xf numFmtId="167" fontId="7" fillId="7" borderId="55" xfId="0" applyNumberFormat="1" applyFont="1" applyFill="1" applyBorder="1" applyAlignment="1" applyProtection="1">
      <alignment horizontal="right"/>
      <protection hidden="1"/>
    </xf>
    <xf numFmtId="167" fontId="7" fillId="0" borderId="56" xfId="0" applyNumberFormat="1" applyFont="1" applyBorder="1" applyAlignment="1" applyProtection="1">
      <alignment horizontal="right"/>
      <protection hidden="1"/>
    </xf>
    <xf numFmtId="167" fontId="7" fillId="7" borderId="0" xfId="0" applyNumberFormat="1" applyFont="1" applyFill="1" applyBorder="1" applyAlignment="1" applyProtection="1">
      <alignment horizontal="right"/>
      <protection hidden="1"/>
    </xf>
    <xf numFmtId="167" fontId="7" fillId="0" borderId="52" xfId="0" applyNumberFormat="1" applyFont="1" applyFill="1" applyBorder="1" applyAlignment="1" applyProtection="1">
      <alignment horizontal="right"/>
      <protection hidden="1"/>
    </xf>
    <xf numFmtId="167" fontId="8" fillId="6" borderId="55" xfId="0" applyNumberFormat="1" applyFont="1" applyFill="1" applyBorder="1" applyAlignment="1" applyProtection="1">
      <alignment horizontal="right"/>
      <protection hidden="1"/>
    </xf>
    <xf numFmtId="0" fontId="7" fillId="7" borderId="11" xfId="0" applyNumberFormat="1" applyFont="1" applyFill="1" applyBorder="1" applyAlignment="1" applyProtection="1">
      <alignment horizontal="center" vertical="center"/>
    </xf>
    <xf numFmtId="167" fontId="7" fillId="0" borderId="11" xfId="0" quotePrefix="1" applyNumberFormat="1" applyFont="1" applyBorder="1" applyAlignment="1" applyProtection="1">
      <alignment horizontal="right" vertical="center"/>
    </xf>
    <xf numFmtId="167" fontId="7" fillId="0" borderId="42" xfId="0" quotePrefix="1" applyNumberFormat="1" applyFont="1" applyBorder="1" applyAlignment="1" applyProtection="1">
      <alignment horizontal="right" vertical="center"/>
    </xf>
    <xf numFmtId="1" fontId="7" fillId="7" borderId="11" xfId="0" applyNumberFormat="1" applyFont="1" applyFill="1" applyBorder="1" applyAlignment="1" applyProtection="1">
      <alignment horizontal="center" vertical="center"/>
    </xf>
    <xf numFmtId="1" fontId="7" fillId="5" borderId="2" xfId="0" applyNumberFormat="1" applyFont="1" applyFill="1" applyBorder="1" applyAlignment="1" applyProtection="1">
      <alignment horizontal="right" vertical="center"/>
    </xf>
    <xf numFmtId="164" fontId="7" fillId="5" borderId="11" xfId="0" applyNumberFormat="1" applyFont="1" applyFill="1" applyBorder="1" applyAlignment="1" applyProtection="1">
      <alignment horizontal="right" vertical="center"/>
    </xf>
    <xf numFmtId="1" fontId="7" fillId="5" borderId="25" xfId="0" applyNumberFormat="1" applyFont="1" applyFill="1" applyBorder="1" applyAlignment="1" applyProtection="1">
      <alignment horizontal="center" vertical="center"/>
    </xf>
    <xf numFmtId="167" fontId="7" fillId="0" borderId="53" xfId="0" applyNumberFormat="1" applyFont="1" applyBorder="1" applyAlignment="1" applyProtection="1">
      <alignment horizontal="right" vertical="center"/>
      <protection hidden="1"/>
    </xf>
    <xf numFmtId="167" fontId="7" fillId="0" borderId="51" xfId="0" applyNumberFormat="1" applyFont="1" applyBorder="1" applyAlignment="1" applyProtection="1">
      <alignment horizontal="right" vertical="center"/>
      <protection hidden="1"/>
    </xf>
    <xf numFmtId="1" fontId="7" fillId="2" borderId="2" xfId="0" applyNumberFormat="1" applyFont="1" applyFill="1" applyBorder="1" applyAlignment="1" applyProtection="1">
      <alignment horizontal="right" vertical="center"/>
      <protection hidden="1"/>
    </xf>
    <xf numFmtId="1" fontId="7" fillId="0" borderId="13" xfId="0" applyNumberFormat="1" applyFont="1" applyBorder="1" applyAlignment="1" applyProtection="1">
      <alignment vertical="center"/>
      <protection hidden="1"/>
    </xf>
    <xf numFmtId="168" fontId="7" fillId="0" borderId="14" xfId="0" applyNumberFormat="1" applyFont="1" applyBorder="1" applyAlignment="1" applyProtection="1">
      <alignment vertical="center"/>
      <protection hidden="1"/>
    </xf>
    <xf numFmtId="0" fontId="7" fillId="7" borderId="13" xfId="0" applyNumberFormat="1" applyFont="1" applyFill="1" applyBorder="1" applyAlignment="1" applyProtection="1">
      <alignment horizontal="center" vertical="center"/>
    </xf>
    <xf numFmtId="167" fontId="7" fillId="0" borderId="13" xfId="0" quotePrefix="1" applyNumberFormat="1" applyFont="1" applyBorder="1" applyAlignment="1" applyProtection="1">
      <alignment horizontal="right" vertical="center"/>
    </xf>
    <xf numFmtId="167" fontId="7" fillId="0" borderId="44" xfId="0" quotePrefix="1" applyNumberFormat="1" applyFont="1" applyBorder="1" applyAlignment="1" applyProtection="1">
      <alignment horizontal="right" vertical="center"/>
    </xf>
    <xf numFmtId="1" fontId="7" fillId="7" borderId="13" xfId="0" applyNumberFormat="1" applyFont="1" applyFill="1" applyBorder="1" applyAlignment="1" applyProtection="1">
      <alignment horizontal="center" vertical="center"/>
    </xf>
    <xf numFmtId="1" fontId="7" fillId="5" borderId="14" xfId="0" applyNumberFormat="1" applyFont="1" applyFill="1" applyBorder="1" applyAlignment="1" applyProtection="1">
      <alignment horizontal="right" vertical="center"/>
    </xf>
    <xf numFmtId="164" fontId="7" fillId="5" borderId="13" xfId="0" applyNumberFormat="1" applyFont="1" applyFill="1" applyBorder="1" applyAlignment="1" applyProtection="1">
      <alignment horizontal="right" vertical="center"/>
    </xf>
    <xf numFmtId="1" fontId="7" fillId="5" borderId="26" xfId="0" applyNumberFormat="1" applyFont="1" applyFill="1" applyBorder="1" applyAlignment="1" applyProtection="1">
      <alignment horizontal="center" vertical="center"/>
    </xf>
    <xf numFmtId="1" fontId="7" fillId="0" borderId="13" xfId="0" applyNumberFormat="1" applyFont="1" applyBorder="1" applyAlignment="1" applyProtection="1">
      <alignment horizontal="center" vertical="center"/>
      <protection hidden="1"/>
    </xf>
    <xf numFmtId="167" fontId="7" fillId="0" borderId="54" xfId="0" applyNumberFormat="1" applyFont="1" applyBorder="1" applyAlignment="1" applyProtection="1">
      <alignment horizontal="right" vertical="center"/>
      <protection hidden="1"/>
    </xf>
    <xf numFmtId="167" fontId="7" fillId="0" borderId="18" xfId="0" applyNumberFormat="1" applyFont="1" applyBorder="1" applyAlignment="1" applyProtection="1">
      <alignment horizontal="right" vertical="center"/>
      <protection hidden="1"/>
    </xf>
    <xf numFmtId="1" fontId="7" fillId="2" borderId="14" xfId="0" applyNumberFormat="1" applyFont="1" applyFill="1" applyBorder="1" applyAlignment="1" applyProtection="1">
      <alignment horizontal="right"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20" fontId="2" fillId="3" borderId="0" xfId="0" applyNumberFormat="1" applyFont="1" applyFill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1" fontId="7" fillId="0" borderId="60" xfId="0" applyNumberFormat="1" applyFont="1" applyBorder="1" applyAlignment="1" applyProtection="1">
      <alignment vertical="center"/>
      <protection hidden="1"/>
    </xf>
    <xf numFmtId="1" fontId="7" fillId="5" borderId="5" xfId="0" applyNumberFormat="1" applyFont="1" applyFill="1" applyBorder="1" applyAlignment="1" applyProtection="1">
      <alignment horizontal="right" vertical="center"/>
    </xf>
    <xf numFmtId="164" fontId="7" fillId="5" borderId="4" xfId="0" applyNumberFormat="1" applyFont="1" applyFill="1" applyBorder="1" applyAlignment="1" applyProtection="1">
      <alignment horizontal="right" vertical="center"/>
    </xf>
    <xf numFmtId="1" fontId="7" fillId="5" borderId="27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1" fontId="7" fillId="0" borderId="13" xfId="0" applyNumberFormat="1" applyFont="1" applyFill="1" applyBorder="1" applyAlignment="1" applyProtection="1">
      <alignment vertical="center"/>
      <protection hidden="1"/>
    </xf>
    <xf numFmtId="168" fontId="7" fillId="0" borderId="14" xfId="0" applyNumberFormat="1" applyFont="1" applyFill="1" applyBorder="1" applyAlignment="1" applyProtection="1">
      <alignment vertical="center"/>
      <protection hidden="1"/>
    </xf>
    <xf numFmtId="1" fontId="7" fillId="2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1" fontId="1" fillId="0" borderId="0" xfId="0" applyNumberFormat="1" applyFont="1" applyFill="1" applyAlignment="1" applyProtection="1">
      <alignment vertical="center"/>
      <protection hidden="1"/>
    </xf>
    <xf numFmtId="1" fontId="7" fillId="6" borderId="8" xfId="0" applyNumberFormat="1" applyFont="1" applyFill="1" applyBorder="1" applyAlignment="1" applyProtection="1">
      <alignment horizontal="center" vertical="center"/>
      <protection hidden="1"/>
    </xf>
    <xf numFmtId="1" fontId="7" fillId="6" borderId="38" xfId="0" applyNumberFormat="1" applyFont="1" applyFill="1" applyBorder="1" applyAlignment="1" applyProtection="1">
      <alignment horizontal="center" vertical="center"/>
      <protection hidden="1"/>
    </xf>
    <xf numFmtId="1" fontId="7" fillId="6" borderId="0" xfId="0" applyNumberFormat="1" applyFont="1" applyFill="1" applyBorder="1" applyAlignment="1" applyProtection="1">
      <alignment horizontal="center" vertical="center"/>
      <protection hidden="1"/>
    </xf>
    <xf numFmtId="1" fontId="7" fillId="6" borderId="45" xfId="0" applyNumberFormat="1" applyFont="1" applyFill="1" applyBorder="1" applyAlignment="1" applyProtection="1">
      <alignment horizontal="center" vertical="center"/>
      <protection hidden="1"/>
    </xf>
    <xf numFmtId="1" fontId="7" fillId="7" borderId="0" xfId="0" applyNumberFormat="1" applyFont="1" applyFill="1" applyBorder="1" applyAlignment="1" applyProtection="1">
      <alignment horizontal="center" vertical="center"/>
      <protection hidden="1"/>
    </xf>
    <xf numFmtId="1" fontId="7" fillId="7" borderId="32" xfId="0" applyNumberFormat="1" applyFont="1" applyFill="1" applyBorder="1" applyAlignment="1" applyProtection="1">
      <alignment horizontal="right" vertical="center"/>
      <protection hidden="1"/>
    </xf>
    <xf numFmtId="1" fontId="7" fillId="7" borderId="21" xfId="0" applyNumberFormat="1" applyFont="1" applyFill="1" applyBorder="1" applyAlignment="1" applyProtection="1">
      <alignment horizontal="right" vertical="center"/>
      <protection hidden="1"/>
    </xf>
    <xf numFmtId="1" fontId="7" fillId="7" borderId="22" xfId="0" applyNumberFormat="1" applyFont="1" applyFill="1" applyBorder="1" applyAlignment="1" applyProtection="1">
      <alignment horizontal="center" vertical="center"/>
      <protection hidden="1"/>
    </xf>
    <xf numFmtId="1" fontId="7" fillId="7" borderId="18" xfId="0" applyNumberFormat="1" applyFont="1" applyFill="1" applyBorder="1" applyAlignment="1" applyProtection="1">
      <alignment horizontal="right" vertical="center"/>
      <protection hidden="1"/>
    </xf>
    <xf numFmtId="1" fontId="7" fillId="6" borderId="8" xfId="0" applyNumberFormat="1" applyFont="1" applyFill="1" applyBorder="1" applyAlignment="1" applyProtection="1">
      <alignment vertical="center"/>
      <protection hidden="1"/>
    </xf>
    <xf numFmtId="167" fontId="7" fillId="6" borderId="55" xfId="0" applyNumberFormat="1" applyFont="1" applyFill="1" applyBorder="1" applyAlignment="1" applyProtection="1">
      <alignment horizontal="right" vertical="center"/>
      <protection hidden="1"/>
    </xf>
    <xf numFmtId="167" fontId="7" fillId="6" borderId="9" xfId="0" applyNumberFormat="1" applyFont="1" applyFill="1" applyBorder="1" applyAlignment="1" applyProtection="1">
      <alignment horizontal="right" vertical="center"/>
      <protection hidden="1"/>
    </xf>
    <xf numFmtId="1" fontId="7" fillId="6" borderId="0" xfId="0" applyNumberFormat="1" applyFont="1" applyFill="1" applyBorder="1" applyAlignment="1" applyProtection="1">
      <alignment horizontal="right" vertical="center"/>
      <protection hidden="1"/>
    </xf>
    <xf numFmtId="0" fontId="2" fillId="7" borderId="0" xfId="0" applyFont="1" applyFill="1" applyAlignment="1" applyProtection="1">
      <alignment horizontal="center" vertical="center"/>
      <protection hidden="1"/>
    </xf>
    <xf numFmtId="0" fontId="2" fillId="7" borderId="0" xfId="0" applyFont="1" applyFill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1" fontId="2" fillId="7" borderId="0" xfId="0" applyNumberFormat="1" applyFont="1" applyFill="1" applyAlignment="1" applyProtection="1">
      <alignment horizontal="left" vertical="center"/>
      <protection hidden="1"/>
    </xf>
    <xf numFmtId="1" fontId="2" fillId="7" borderId="0" xfId="0" applyNumberFormat="1" applyFont="1" applyFill="1" applyAlignment="1" applyProtection="1">
      <alignment horizontal="center" vertical="center"/>
      <protection hidden="1"/>
    </xf>
    <xf numFmtId="1" fontId="1" fillId="6" borderId="0" xfId="0" applyNumberFormat="1" applyFont="1" applyFill="1" applyAlignment="1" applyProtection="1">
      <alignment vertical="center"/>
      <protection hidden="1"/>
    </xf>
    <xf numFmtId="1" fontId="1" fillId="6" borderId="60" xfId="0" applyNumberFormat="1" applyFont="1" applyFill="1" applyBorder="1" applyAlignment="1" applyProtection="1">
      <alignment vertical="center"/>
      <protection hidden="1"/>
    </xf>
    <xf numFmtId="1" fontId="1" fillId="6" borderId="0" xfId="0" applyNumberFormat="1" applyFont="1" applyFill="1" applyBorder="1" applyAlignment="1" applyProtection="1">
      <alignment vertical="center"/>
      <protection hidden="1"/>
    </xf>
    <xf numFmtId="1" fontId="1" fillId="6" borderId="61" xfId="0" applyNumberFormat="1" applyFont="1" applyFill="1" applyBorder="1" applyAlignment="1" applyProtection="1">
      <alignment vertical="center"/>
      <protection hidden="1"/>
    </xf>
    <xf numFmtId="168" fontId="7" fillId="6" borderId="14" xfId="0" applyNumberFormat="1" applyFont="1" applyFill="1" applyBorder="1" applyAlignment="1" applyProtection="1">
      <alignment vertical="center"/>
      <protection hidden="1"/>
    </xf>
    <xf numFmtId="1" fontId="7" fillId="7" borderId="24" xfId="0" applyNumberFormat="1" applyFont="1" applyFill="1" applyBorder="1" applyAlignment="1" applyProtection="1">
      <alignment horizontal="center" vertical="center"/>
      <protection hidden="1"/>
    </xf>
    <xf numFmtId="1" fontId="7" fillId="7" borderId="8" xfId="0" applyNumberFormat="1" applyFont="1" applyFill="1" applyBorder="1" applyAlignment="1" applyProtection="1">
      <alignment vertical="center"/>
      <protection hidden="1"/>
    </xf>
    <xf numFmtId="167" fontId="7" fillId="7" borderId="55" xfId="0" applyNumberFormat="1" applyFont="1" applyFill="1" applyBorder="1" applyAlignment="1" applyProtection="1">
      <alignment horizontal="right" vertical="center"/>
      <protection hidden="1"/>
    </xf>
    <xf numFmtId="167" fontId="7" fillId="7" borderId="9" xfId="0" applyNumberFormat="1" applyFont="1" applyFill="1" applyBorder="1" applyAlignment="1" applyProtection="1">
      <alignment horizontal="right" vertical="center"/>
      <protection hidden="1"/>
    </xf>
    <xf numFmtId="1" fontId="1" fillId="7" borderId="60" xfId="0" applyNumberFormat="1" applyFont="1" applyFill="1" applyBorder="1" applyAlignment="1" applyProtection="1">
      <alignment vertical="center"/>
      <protection hidden="1"/>
    </xf>
    <xf numFmtId="1" fontId="1" fillId="7" borderId="0" xfId="0" applyNumberFormat="1" applyFont="1" applyFill="1" applyBorder="1" applyAlignment="1" applyProtection="1">
      <alignment vertical="center"/>
      <protection hidden="1"/>
    </xf>
    <xf numFmtId="1" fontId="1" fillId="7" borderId="61" xfId="0" applyNumberFormat="1" applyFont="1" applyFill="1" applyBorder="1" applyAlignment="1" applyProtection="1">
      <alignment vertical="center"/>
      <protection hidden="1"/>
    </xf>
    <xf numFmtId="1" fontId="7" fillId="0" borderId="8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167" fontId="7" fillId="0" borderId="33" xfId="0" applyNumberFormat="1" applyFont="1" applyBorder="1" applyAlignment="1" applyProtection="1">
      <alignment horizontal="right" vertical="center"/>
      <protection hidden="1"/>
    </xf>
    <xf numFmtId="167" fontId="7" fillId="0" borderId="46" xfId="0" applyNumberFormat="1" applyFont="1" applyBorder="1" applyAlignment="1" applyProtection="1">
      <alignment horizontal="right" vertical="center"/>
      <protection hidden="1"/>
    </xf>
    <xf numFmtId="1" fontId="7" fillId="5" borderId="0" xfId="0" applyNumberFormat="1" applyFont="1" applyFill="1" applyBorder="1" applyAlignment="1" applyProtection="1">
      <alignment horizontal="right" vertical="center"/>
      <protection hidden="1"/>
    </xf>
    <xf numFmtId="1" fontId="7" fillId="5" borderId="24" xfId="0" applyNumberFormat="1" applyFont="1" applyFill="1" applyBorder="1" applyAlignment="1" applyProtection="1">
      <alignment horizontal="center" vertical="center"/>
      <protection hidden="1"/>
    </xf>
    <xf numFmtId="167" fontId="7" fillId="0" borderId="56" xfId="0" applyNumberFormat="1" applyFont="1" applyBorder="1" applyAlignment="1" applyProtection="1">
      <alignment horizontal="right" vertical="center"/>
      <protection hidden="1"/>
    </xf>
    <xf numFmtId="1" fontId="7" fillId="7" borderId="14" xfId="0" applyNumberFormat="1" applyFont="1" applyFill="1" applyBorder="1" applyAlignment="1" applyProtection="1">
      <alignment horizontal="left" vertical="center"/>
      <protection hidden="1"/>
    </xf>
    <xf numFmtId="1" fontId="2" fillId="2" borderId="0" xfId="0" applyNumberFormat="1" applyFont="1" applyFill="1" applyAlignment="1" applyProtection="1">
      <alignment vertical="center"/>
      <protection hidden="1"/>
    </xf>
    <xf numFmtId="168" fontId="7" fillId="7" borderId="0" xfId="0" applyNumberFormat="1" applyFont="1" applyFill="1" applyBorder="1" applyAlignment="1" applyProtection="1">
      <alignment vertical="center"/>
      <protection hidden="1"/>
    </xf>
    <xf numFmtId="1" fontId="7" fillId="7" borderId="8" xfId="0" applyNumberFormat="1" applyFont="1" applyFill="1" applyBorder="1" applyAlignment="1" applyProtection="1">
      <alignment horizontal="center" vertical="center"/>
      <protection hidden="1"/>
    </xf>
    <xf numFmtId="1" fontId="7" fillId="7" borderId="38" xfId="0" applyNumberFormat="1" applyFont="1" applyFill="1" applyBorder="1" applyAlignment="1" applyProtection="1">
      <alignment horizontal="center" vertical="center"/>
      <protection hidden="1"/>
    </xf>
    <xf numFmtId="1" fontId="7" fillId="7" borderId="45" xfId="0" applyNumberFormat="1" applyFont="1" applyFill="1" applyBorder="1" applyAlignment="1" applyProtection="1">
      <alignment horizontal="center" vertical="center"/>
      <protection hidden="1"/>
    </xf>
    <xf numFmtId="165" fontId="7" fillId="7" borderId="30" xfId="0" quotePrefix="1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1" fontId="2" fillId="0" borderId="60" xfId="0" applyNumberFormat="1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vertical="center"/>
      <protection hidden="1"/>
    </xf>
    <xf numFmtId="1" fontId="2" fillId="0" borderId="61" xfId="0" applyNumberFormat="1" applyFont="1" applyFill="1" applyBorder="1" applyAlignment="1" applyProtection="1">
      <alignment vertical="center"/>
      <protection hidden="1"/>
    </xf>
    <xf numFmtId="1" fontId="7" fillId="0" borderId="62" xfId="0" applyNumberFormat="1" applyFont="1" applyBorder="1" applyAlignment="1" applyProtection="1">
      <alignment vertical="center"/>
      <protection hidden="1"/>
    </xf>
    <xf numFmtId="1" fontId="1" fillId="0" borderId="63" xfId="0" applyNumberFormat="1" applyFont="1" applyBorder="1" applyAlignment="1" applyProtection="1">
      <alignment vertical="center"/>
      <protection hidden="1"/>
    </xf>
    <xf numFmtId="1" fontId="2" fillId="0" borderId="63" xfId="0" applyNumberFormat="1" applyFont="1" applyBorder="1" applyAlignment="1" applyProtection="1">
      <alignment vertical="center"/>
      <protection hidden="1"/>
    </xf>
    <xf numFmtId="1" fontId="2" fillId="0" borderId="64" xfId="0" applyNumberFormat="1" applyFont="1" applyBorder="1" applyAlignment="1" applyProtection="1">
      <alignment vertical="center"/>
      <protection hidden="1"/>
    </xf>
    <xf numFmtId="1" fontId="7" fillId="7" borderId="0" xfId="0" applyNumberFormat="1" applyFont="1" applyFill="1" applyBorder="1" applyAlignment="1" applyProtection="1">
      <alignment horizontal="left" vertical="center"/>
      <protection hidden="1"/>
    </xf>
    <xf numFmtId="167" fontId="7" fillId="0" borderId="39" xfId="0" quotePrefix="1" applyNumberFormat="1" applyFont="1" applyBorder="1" applyAlignment="1" applyProtection="1">
      <alignment horizontal="right" vertical="center"/>
    </xf>
    <xf numFmtId="167" fontId="7" fillId="0" borderId="47" xfId="0" quotePrefix="1" applyNumberFormat="1" applyFont="1" applyBorder="1" applyAlignment="1" applyProtection="1">
      <alignment horizontal="right" vertical="center"/>
    </xf>
    <xf numFmtId="1" fontId="6" fillId="0" borderId="0" xfId="0" quotePrefix="1" applyNumberFormat="1" applyFont="1" applyAlignment="1" applyProtection="1">
      <alignment horizontal="left"/>
      <protection hidden="1"/>
    </xf>
    <xf numFmtId="1" fontId="2" fillId="10" borderId="0" xfId="0" applyNumberFormat="1" applyFont="1" applyFill="1" applyAlignment="1" applyProtection="1">
      <protection hidden="1"/>
    </xf>
    <xf numFmtId="1" fontId="2" fillId="7" borderId="0" xfId="0" applyNumberFormat="1" applyFont="1" applyFill="1" applyAlignment="1" applyProtection="1">
      <protection hidden="1"/>
    </xf>
    <xf numFmtId="1" fontId="2" fillId="5" borderId="0" xfId="0" applyNumberFormat="1" applyFont="1" applyFill="1" applyAlignment="1" applyProtection="1">
      <protection hidden="1"/>
    </xf>
    <xf numFmtId="1" fontId="2" fillId="3" borderId="0" xfId="0" applyNumberFormat="1" applyFont="1" applyFill="1" applyAlignment="1" applyProtection="1">
      <protection hidden="1"/>
    </xf>
    <xf numFmtId="1" fontId="6" fillId="7" borderId="0" xfId="0" applyNumberFormat="1" applyFont="1" applyFill="1" applyAlignment="1" applyProtection="1">
      <alignment horizontal="left"/>
      <protection hidden="1"/>
    </xf>
    <xf numFmtId="1" fontId="6" fillId="7" borderId="0" xfId="0" applyNumberFormat="1" applyFont="1" applyFill="1" applyAlignment="1" applyProtection="1">
      <alignment horizontal="center"/>
      <protection hidden="1"/>
    </xf>
    <xf numFmtId="1" fontId="6" fillId="0" borderId="0" xfId="0" applyNumberFormat="1" applyFont="1" applyProtection="1">
      <protection hidden="1"/>
    </xf>
    <xf numFmtId="1" fontId="6" fillId="10" borderId="0" xfId="0" applyNumberFormat="1" applyFont="1" applyFill="1" applyProtection="1">
      <protection hidden="1"/>
    </xf>
    <xf numFmtId="1" fontId="6" fillId="7" borderId="0" xfId="0" applyNumberFormat="1" applyFont="1" applyFill="1" applyProtection="1">
      <protection hidden="1"/>
    </xf>
    <xf numFmtId="1" fontId="6" fillId="5" borderId="0" xfId="0" applyNumberFormat="1" applyFont="1" applyFill="1" applyProtection="1">
      <protection hidden="1"/>
    </xf>
    <xf numFmtId="1" fontId="6" fillId="5" borderId="0" xfId="0" applyNumberFormat="1" applyFont="1" applyFill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6" fillId="3" borderId="1" xfId="0" applyFont="1" applyFill="1" applyBorder="1" applyProtection="1">
      <protection hidden="1"/>
    </xf>
    <xf numFmtId="0" fontId="6" fillId="3" borderId="0" xfId="0" applyFont="1" applyFill="1" applyAlignment="1" applyProtection="1">
      <alignment horizontal="left"/>
      <protection hidden="1"/>
    </xf>
    <xf numFmtId="1" fontId="6" fillId="3" borderId="0" xfId="0" applyNumberFormat="1" applyFont="1" applyFill="1" applyProtection="1">
      <protection hidden="1"/>
    </xf>
    <xf numFmtId="1" fontId="1" fillId="0" borderId="0" xfId="0" quotePrefix="1" applyNumberFormat="1" applyFont="1" applyAlignment="1" applyProtection="1">
      <alignment vertical="center"/>
      <protection hidden="1"/>
    </xf>
    <xf numFmtId="167" fontId="7" fillId="7" borderId="30" xfId="0" applyNumberFormat="1" applyFont="1" applyFill="1" applyBorder="1" applyAlignment="1" applyProtection="1">
      <alignment horizontal="right" vertical="center"/>
      <protection hidden="1"/>
    </xf>
    <xf numFmtId="167" fontId="7" fillId="7" borderId="41" xfId="0" applyNumberFormat="1" applyFont="1" applyFill="1" applyBorder="1" applyAlignment="1" applyProtection="1">
      <alignment horizontal="right" vertical="center"/>
      <protection hidden="1"/>
    </xf>
    <xf numFmtId="167" fontId="7" fillId="6" borderId="8" xfId="0" quotePrefix="1" applyNumberFormat="1" applyFont="1" applyFill="1" applyBorder="1" applyAlignment="1" applyProtection="1">
      <alignment horizontal="right" vertical="center"/>
      <protection hidden="1"/>
    </xf>
    <xf numFmtId="167" fontId="7" fillId="0" borderId="15" xfId="0" applyNumberFormat="1" applyFont="1" applyBorder="1" applyAlignment="1" applyProtection="1">
      <alignment horizontal="right" vertical="center"/>
      <protection hidden="1"/>
    </xf>
    <xf numFmtId="167" fontId="7" fillId="0" borderId="48" xfId="0" applyNumberFormat="1" applyFont="1" applyBorder="1" applyAlignment="1" applyProtection="1">
      <alignment horizontal="right" vertical="center"/>
      <protection hidden="1"/>
    </xf>
    <xf numFmtId="1" fontId="7" fillId="7" borderId="65" xfId="0" applyNumberFormat="1" applyFont="1" applyFill="1" applyBorder="1" applyAlignment="1" applyProtection="1">
      <alignment horizontal="center" vertical="center"/>
      <protection hidden="1"/>
    </xf>
    <xf numFmtId="1" fontId="18" fillId="6" borderId="16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Border="1" applyAlignment="1" applyProtection="1">
      <alignment horizontal="center" vertical="center"/>
      <protection hidden="1"/>
    </xf>
    <xf numFmtId="167" fontId="7" fillId="0" borderId="52" xfId="0" applyNumberFormat="1" applyFont="1" applyFill="1" applyBorder="1" applyAlignment="1" applyProtection="1">
      <alignment horizontal="right" vertical="center"/>
      <protection hidden="1"/>
    </xf>
    <xf numFmtId="165" fontId="6" fillId="6" borderId="40" xfId="0" quotePrefix="1" applyNumberFormat="1" applyFont="1" applyFill="1" applyBorder="1" applyAlignment="1" applyProtection="1">
      <alignment horizontal="right" vertical="center"/>
      <protection hidden="1"/>
    </xf>
    <xf numFmtId="165" fontId="7" fillId="7" borderId="41" xfId="0" applyNumberFormat="1" applyFont="1" applyFill="1" applyBorder="1" applyAlignment="1" applyProtection="1">
      <alignment horizontal="right" vertical="center"/>
      <protection hidden="1"/>
    </xf>
    <xf numFmtId="1" fontId="6" fillId="0" borderId="29" xfId="0" applyNumberFormat="1" applyFont="1" applyBorder="1" applyAlignment="1" applyProtection="1">
      <alignment horizontal="center" vertical="center"/>
      <protection hidden="1"/>
    </xf>
    <xf numFmtId="1" fontId="19" fillId="0" borderId="10" xfId="0" applyNumberFormat="1" applyFont="1" applyBorder="1" applyAlignment="1" applyProtection="1">
      <alignment horizontal="right" vertical="top"/>
      <protection hidden="1"/>
    </xf>
    <xf numFmtId="1" fontId="19" fillId="0" borderId="0" xfId="0" applyNumberFormat="1" applyFont="1" applyBorder="1" applyAlignment="1" applyProtection="1">
      <alignment horizontal="right"/>
      <protection hidden="1"/>
    </xf>
    <xf numFmtId="1" fontId="7" fillId="9" borderId="2" xfId="0" applyNumberFormat="1" applyFont="1" applyFill="1" applyBorder="1" applyAlignment="1" applyProtection="1">
      <alignment horizontal="left" vertical="top"/>
      <protection locked="0"/>
    </xf>
    <xf numFmtId="1" fontId="1" fillId="4" borderId="12" xfId="0" applyNumberFormat="1" applyFont="1" applyFill="1" applyBorder="1" applyAlignment="1" applyProtection="1">
      <alignment vertical="center"/>
      <protection locked="0"/>
    </xf>
    <xf numFmtId="1" fontId="1" fillId="4" borderId="16" xfId="0" applyNumberFormat="1" applyFont="1" applyFill="1" applyBorder="1" applyAlignment="1" applyProtection="1">
      <alignment vertical="center"/>
      <protection locked="0"/>
    </xf>
    <xf numFmtId="0" fontId="1" fillId="8" borderId="9" xfId="0" applyFont="1" applyFill="1" applyBorder="1" applyAlignment="1" applyProtection="1">
      <alignment vertical="center"/>
    </xf>
    <xf numFmtId="1" fontId="1" fillId="0" borderId="9" xfId="0" applyNumberFormat="1" applyFont="1" applyFill="1" applyBorder="1" applyAlignment="1" applyProtection="1">
      <alignment vertical="center"/>
    </xf>
    <xf numFmtId="1" fontId="20" fillId="0" borderId="0" xfId="0" applyNumberFormat="1" applyFont="1" applyProtection="1">
      <protection hidden="1"/>
    </xf>
    <xf numFmtId="1" fontId="20" fillId="0" borderId="0" xfId="0" applyNumberFormat="1" applyFont="1" applyAlignment="1" applyProtection="1">
      <alignment vertical="top"/>
      <protection hidden="1"/>
    </xf>
    <xf numFmtId="1" fontId="7" fillId="0" borderId="0" xfId="0" applyNumberFormat="1" applyFont="1" applyFill="1" applyBorder="1" applyProtection="1"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1" fontId="8" fillId="0" borderId="0" xfId="0" applyNumberFormat="1" applyFont="1" applyFill="1" applyBorder="1" applyAlignment="1" applyProtection="1">
      <alignment horizontal="right"/>
      <protection hidden="1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2" fillId="0" borderId="1" xfId="0" applyFont="1" applyFill="1" applyBorder="1" applyProtection="1">
      <protection hidden="1"/>
    </xf>
    <xf numFmtId="1" fontId="2" fillId="0" borderId="0" xfId="0" applyNumberFormat="1" applyFont="1" applyFill="1" applyProtection="1">
      <protection hidden="1"/>
    </xf>
    <xf numFmtId="1" fontId="2" fillId="0" borderId="0" xfId="0" applyNumberFormat="1" applyFont="1" applyFill="1" applyAlignment="1" applyProtection="1">
      <alignment horizontal="left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167" fontId="7" fillId="6" borderId="66" xfId="0" applyNumberFormat="1" applyFont="1" applyFill="1" applyBorder="1" applyAlignment="1" applyProtection="1">
      <alignment horizontal="right"/>
      <protection hidden="1"/>
    </xf>
    <xf numFmtId="167" fontId="7" fillId="6" borderId="49" xfId="0" applyNumberFormat="1" applyFont="1" applyFill="1" applyBorder="1" applyAlignment="1" applyProtection="1">
      <alignment horizontal="right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6" borderId="28" xfId="0" applyNumberFormat="1" applyFont="1" applyFill="1" applyBorder="1" applyAlignment="1" applyProtection="1">
      <alignment horizontal="right"/>
      <protection hidden="1"/>
    </xf>
    <xf numFmtId="1" fontId="8" fillId="7" borderId="6" xfId="0" applyNumberFormat="1" applyFont="1" applyFill="1" applyBorder="1" applyAlignment="1" applyProtection="1">
      <alignment horizontal="center" vertical="center"/>
      <protection hidden="1"/>
    </xf>
    <xf numFmtId="1" fontId="8" fillId="7" borderId="7" xfId="0" applyNumberFormat="1" applyFont="1" applyFill="1" applyBorder="1" applyAlignment="1" applyProtection="1">
      <alignment horizontal="center" vertical="center"/>
      <protection hidden="1"/>
    </xf>
    <xf numFmtId="1" fontId="8" fillId="7" borderId="6" xfId="0" applyNumberFormat="1" applyFont="1" applyFill="1" applyBorder="1" applyAlignment="1" applyProtection="1">
      <alignment horizontal="right"/>
      <protection hidden="1"/>
    </xf>
    <xf numFmtId="1" fontId="7" fillId="7" borderId="7" xfId="0" applyNumberFormat="1" applyFont="1" applyFill="1" applyBorder="1" applyAlignment="1" applyProtection="1">
      <alignment horizontal="center" vertical="center"/>
      <protection hidden="1"/>
    </xf>
    <xf numFmtId="167" fontId="7" fillId="6" borderId="28" xfId="0" applyNumberFormat="1" applyFont="1" applyFill="1" applyBorder="1" applyAlignment="1" applyProtection="1">
      <alignment horizontal="right"/>
      <protection hidden="1"/>
    </xf>
    <xf numFmtId="1" fontId="7" fillId="0" borderId="0" xfId="0" applyNumberFormat="1" applyFont="1" applyFill="1" applyBorder="1" applyAlignment="1" applyProtection="1">
      <alignment horizontal="left"/>
      <protection hidden="1"/>
    </xf>
    <xf numFmtId="167" fontId="7" fillId="0" borderId="0" xfId="0" applyNumberFormat="1" applyFont="1" applyFill="1" applyBorder="1" applyAlignment="1" applyProtection="1">
      <alignment horizontal="right"/>
      <protection hidden="1"/>
    </xf>
    <xf numFmtId="167" fontId="8" fillId="0" borderId="0" xfId="0" applyNumberFormat="1" applyFont="1" applyFill="1" applyBorder="1" applyAlignment="1" applyProtection="1">
      <alignment horizontal="right"/>
      <protection hidden="1"/>
    </xf>
    <xf numFmtId="1" fontId="21" fillId="0" borderId="0" xfId="0" applyNumberFormat="1" applyFont="1" applyAlignment="1" applyProtection="1">
      <alignment horizontal="right"/>
      <protection hidden="1"/>
    </xf>
    <xf numFmtId="1" fontId="22" fillId="0" borderId="0" xfId="0" applyNumberFormat="1" applyFont="1" applyAlignment="1" applyProtection="1">
      <alignment horizontal="right" vertical="top"/>
      <protection hidden="1"/>
    </xf>
    <xf numFmtId="1" fontId="7" fillId="0" borderId="0" xfId="0" applyNumberFormat="1" applyFont="1" applyBorder="1" applyAlignment="1" applyProtection="1">
      <alignment horizontal="right" vertical="center"/>
      <protection hidden="1"/>
    </xf>
    <xf numFmtId="1" fontId="7" fillId="7" borderId="68" xfId="0" applyNumberFormat="1" applyFont="1" applyFill="1" applyBorder="1" applyProtection="1">
      <protection hidden="1"/>
    </xf>
    <xf numFmtId="164" fontId="7" fillId="0" borderId="69" xfId="0" applyNumberFormat="1" applyFont="1" applyBorder="1" applyAlignment="1" applyProtection="1">
      <alignment horizontal="right" vertical="center"/>
      <protection hidden="1"/>
    </xf>
    <xf numFmtId="1" fontId="7" fillId="7" borderId="69" xfId="0" applyNumberFormat="1" applyFont="1" applyFill="1" applyBorder="1" applyAlignment="1" applyProtection="1">
      <alignment horizontal="right" vertical="center"/>
      <protection hidden="1"/>
    </xf>
    <xf numFmtId="164" fontId="7" fillId="0" borderId="34" xfId="0" applyNumberFormat="1" applyFont="1" applyBorder="1" applyAlignment="1" applyProtection="1">
      <alignment vertical="center"/>
      <protection hidden="1"/>
    </xf>
    <xf numFmtId="1" fontId="7" fillId="7" borderId="34" xfId="0" applyNumberFormat="1" applyFont="1" applyFill="1" applyBorder="1" applyAlignment="1" applyProtection="1">
      <alignment horizontal="right" vertical="center"/>
      <protection hidden="1"/>
    </xf>
    <xf numFmtId="1" fontId="2" fillId="7" borderId="34" xfId="0" applyNumberFormat="1" applyFont="1" applyFill="1" applyBorder="1" applyProtection="1">
      <protection hidden="1"/>
    </xf>
    <xf numFmtId="1" fontId="7" fillId="7" borderId="34" xfId="0" applyNumberFormat="1" applyFont="1" applyFill="1" applyBorder="1" applyAlignment="1" applyProtection="1">
      <alignment vertical="center"/>
      <protection hidden="1"/>
    </xf>
    <xf numFmtId="164" fontId="7" fillId="0" borderId="34" xfId="0" applyNumberFormat="1" applyFont="1" applyBorder="1" applyAlignment="1" applyProtection="1">
      <alignment horizontal="right" vertical="center"/>
      <protection hidden="1"/>
    </xf>
    <xf numFmtId="1" fontId="7" fillId="7" borderId="34" xfId="0" applyNumberFormat="1" applyFont="1" applyFill="1" applyBorder="1" applyProtection="1">
      <protection hidden="1"/>
    </xf>
    <xf numFmtId="1" fontId="6" fillId="0" borderId="8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9" xfId="0" applyNumberFormat="1" applyFont="1" applyBorder="1" applyAlignment="1" applyProtection="1">
      <alignment horizontal="center"/>
      <protection hidden="1"/>
    </xf>
    <xf numFmtId="1" fontId="6" fillId="0" borderId="8" xfId="0" applyNumberFormat="1" applyFont="1" applyBorder="1" applyAlignment="1" applyProtection="1">
      <alignment horizontal="center" vertical="center"/>
      <protection hidden="1"/>
    </xf>
    <xf numFmtId="1" fontId="6" fillId="0" borderId="0" xfId="0" applyNumberFormat="1" applyFont="1" applyBorder="1" applyAlignment="1" applyProtection="1">
      <alignment horizontal="center" vertical="center"/>
      <protection hidden="1"/>
    </xf>
    <xf numFmtId="1" fontId="6" fillId="0" borderId="9" xfId="0" applyNumberFormat="1" applyFont="1" applyBorder="1" applyAlignment="1" applyProtection="1">
      <alignment horizontal="center" vertical="center"/>
      <protection hidden="1"/>
    </xf>
    <xf numFmtId="1" fontId="6" fillId="7" borderId="8" xfId="0" applyNumberFormat="1" applyFont="1" applyFill="1" applyBorder="1" applyAlignment="1" applyProtection="1">
      <alignment horizontal="center"/>
      <protection hidden="1"/>
    </xf>
    <xf numFmtId="1" fontId="6" fillId="7" borderId="0" xfId="0" applyNumberFormat="1" applyFont="1" applyFill="1" applyBorder="1" applyAlignment="1" applyProtection="1">
      <alignment horizontal="center"/>
      <protection hidden="1"/>
    </xf>
    <xf numFmtId="1" fontId="6" fillId="5" borderId="0" xfId="0" applyNumberFormat="1" applyFont="1" applyFill="1" applyBorder="1" applyAlignment="1" applyProtection="1">
      <alignment horizontal="center" vertical="top"/>
      <protection hidden="1"/>
    </xf>
    <xf numFmtId="1" fontId="10" fillId="0" borderId="8" xfId="0" applyNumberFormat="1" applyFont="1" applyBorder="1" applyAlignment="1" applyProtection="1">
      <alignment horizontal="center" vertical="center"/>
      <protection hidden="1"/>
    </xf>
    <xf numFmtId="1" fontId="10" fillId="0" borderId="9" xfId="0" applyNumberFormat="1" applyFont="1" applyBorder="1" applyAlignment="1" applyProtection="1">
      <alignment horizontal="center" vertical="center"/>
      <protection hidden="1"/>
    </xf>
    <xf numFmtId="1" fontId="6" fillId="0" borderId="8" xfId="0" applyNumberFormat="1" applyFont="1" applyBorder="1" applyAlignment="1" applyProtection="1">
      <alignment horizontal="center" vertical="top"/>
      <protection hidden="1"/>
    </xf>
    <xf numFmtId="1" fontId="6" fillId="0" borderId="9" xfId="0" applyNumberFormat="1" applyFont="1" applyBorder="1" applyAlignment="1" applyProtection="1">
      <alignment horizontal="center" vertical="top"/>
      <protection hidden="1"/>
    </xf>
    <xf numFmtId="1" fontId="6" fillId="5" borderId="24" xfId="0" applyNumberFormat="1" applyFont="1" applyFill="1" applyBorder="1" applyAlignment="1" applyProtection="1">
      <alignment horizontal="center" vertical="top"/>
      <protection hidden="1"/>
    </xf>
    <xf numFmtId="14" fontId="7" fillId="4" borderId="2" xfId="0" applyNumberFormat="1" applyFont="1" applyFill="1" applyBorder="1" applyAlignment="1" applyProtection="1">
      <alignment horizontal="left" vertical="top"/>
      <protection locked="0"/>
    </xf>
    <xf numFmtId="1" fontId="11" fillId="0" borderId="4" xfId="0" applyNumberFormat="1" applyFont="1" applyBorder="1" applyAlignment="1" applyProtection="1">
      <alignment horizontal="center"/>
      <protection hidden="1"/>
    </xf>
    <xf numFmtId="1" fontId="12" fillId="0" borderId="6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 vertical="top"/>
      <protection hidden="1"/>
    </xf>
    <xf numFmtId="1" fontId="7" fillId="4" borderId="13" xfId="0" applyNumberFormat="1" applyFont="1" applyFill="1" applyBorder="1" applyAlignment="1" applyProtection="1">
      <alignment horizontal="center" vertical="center"/>
      <protection locked="0"/>
    </xf>
    <xf numFmtId="1" fontId="7" fillId="4" borderId="14" xfId="0" applyNumberFormat="1" applyFont="1" applyFill="1" applyBorder="1" applyAlignment="1" applyProtection="1">
      <alignment horizontal="center" vertical="center"/>
      <protection locked="0"/>
    </xf>
    <xf numFmtId="1" fontId="7" fillId="4" borderId="18" xfId="0" applyNumberFormat="1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hidden="1"/>
    </xf>
    <xf numFmtId="1" fontId="9" fillId="0" borderId="4" xfId="0" applyNumberFormat="1" applyFont="1" applyBorder="1" applyAlignment="1" applyProtection="1">
      <alignment horizontal="center" vertical="center"/>
      <protection hidden="1"/>
    </xf>
    <xf numFmtId="1" fontId="9" fillId="0" borderId="6" xfId="0" applyNumberFormat="1" applyFont="1" applyBorder="1" applyAlignment="1" applyProtection="1">
      <alignment horizontal="center" vertical="center"/>
      <protection hidden="1"/>
    </xf>
    <xf numFmtId="1" fontId="9" fillId="0" borderId="8" xfId="0" applyNumberFormat="1" applyFont="1" applyBorder="1" applyAlignment="1" applyProtection="1">
      <alignment horizontal="center"/>
      <protection hidden="1"/>
    </xf>
    <xf numFmtId="1" fontId="9" fillId="0" borderId="9" xfId="0" applyNumberFormat="1" applyFont="1" applyBorder="1" applyAlignment="1" applyProtection="1">
      <alignment horizontal="center"/>
      <protection hidden="1"/>
    </xf>
    <xf numFmtId="1" fontId="11" fillId="0" borderId="6" xfId="0" applyNumberFormat="1" applyFont="1" applyBorder="1" applyAlignment="1" applyProtection="1">
      <alignment horizontal="center"/>
      <protection hidden="1"/>
    </xf>
    <xf numFmtId="1" fontId="9" fillId="0" borderId="8" xfId="0" applyNumberFormat="1" applyFont="1" applyBorder="1" applyAlignment="1" applyProtection="1">
      <alignment horizontal="center" vertical="center"/>
      <protection hidden="1"/>
    </xf>
    <xf numFmtId="1" fontId="9" fillId="0" borderId="9" xfId="0" applyNumberFormat="1" applyFont="1" applyBorder="1" applyAlignment="1" applyProtection="1">
      <alignment horizontal="center" vertical="center"/>
      <protection hidden="1"/>
    </xf>
    <xf numFmtId="1" fontId="9" fillId="0" borderId="8" xfId="0" applyNumberFormat="1" applyFont="1" applyBorder="1" applyAlignment="1" applyProtection="1">
      <alignment horizontal="center" vertical="top"/>
      <protection hidden="1"/>
    </xf>
    <xf numFmtId="1" fontId="9" fillId="0" borderId="9" xfId="0" applyNumberFormat="1" applyFont="1" applyBorder="1" applyAlignment="1" applyProtection="1">
      <alignment horizontal="center" vertical="top"/>
      <protection hidden="1"/>
    </xf>
    <xf numFmtId="1" fontId="6" fillId="0" borderId="8" xfId="0" quotePrefix="1" applyNumberFormat="1" applyFont="1" applyBorder="1" applyAlignment="1" applyProtection="1">
      <alignment horizontal="center"/>
      <protection hidden="1"/>
    </xf>
    <xf numFmtId="1" fontId="6" fillId="0" borderId="9" xfId="0" quotePrefix="1" applyNumberFormat="1" applyFont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173042</xdr:colOff>
      <xdr:row>0</xdr:row>
      <xdr:rowOff>103220</xdr:rowOff>
    </xdr:from>
    <xdr:ext cx="4613276" cy="1995776"/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118230" y="103220"/>
          <a:ext cx="4613276" cy="1995776"/>
        </a:xfrm>
        <a:prstGeom prst="rect">
          <a:avLst/>
        </a:prstGeom>
        <a:solidFill>
          <a:srgbClr val="FFFFFF"/>
        </a:solidFill>
        <a:ln w="31750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>
          <a:spAutoFit/>
        </a:bodyPr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Hinweise:</a:t>
          </a:r>
          <a:endParaRPr lang="de-DE" sz="4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de-DE" sz="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</a:t>
          </a:r>
          <a:br>
            <a:rPr lang="de-DE" sz="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</a:br>
          <a:r>
            <a:rPr lang="de-DE" sz="8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•  solange </a:t>
          </a:r>
          <a:r>
            <a:rPr lang="de-DE" sz="1000" b="0" i="0" baseline="0">
              <a:effectLst/>
              <a:latin typeface="+mn-lt"/>
              <a:ea typeface="+mn-ea"/>
              <a:cs typeface="+mn-cs"/>
            </a:rPr>
            <a:t>die Datei geschützt ist, können </a:t>
          </a:r>
          <a:r>
            <a:rPr lang="de-DE" sz="8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nur die GELBEN Zellen beschrieben werden    </a:t>
          </a:r>
          <a:br>
            <a:rPr lang="de-DE" sz="800" b="0" i="1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e-DE" sz="800" b="0" i="1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(Dateischutz kann ohne Kennwort aufgehoben werden)</a:t>
          </a:r>
          <a:r>
            <a:rPr lang="de-DE" sz="400" b="0" i="1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endParaRPr lang="de-DE" sz="400" b="0" i="0" u="none" strike="noStrike" baseline="0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de-DE" sz="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  <a:p>
          <a:pPr algn="l" rtl="0">
            <a:defRPr sz="1000"/>
          </a:pP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•</a:t>
          </a:r>
          <a:r>
            <a:rPr lang="de-DE" sz="8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Monatsname ausschreiben </a:t>
          </a:r>
          <a:endParaRPr lang="de-DE" sz="400" b="0" i="0" u="none" strike="noStrike" baseline="0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de-DE" sz="4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  <a:p>
          <a:pPr rtl="0"/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•  die am jeweiligen Arbeitstag zu leistende </a:t>
          </a:r>
          <a:r>
            <a:rPr lang="de-DE" sz="8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Soll-Arbeitszeit</a:t>
          </a: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ist einzutragen </a:t>
          </a:r>
          <a:b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(B - </a:t>
          </a:r>
          <a:r>
            <a:rPr lang="de-DE" sz="800" b="0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Spalten R u. S</a:t>
          </a: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)</a:t>
          </a:r>
          <a:r>
            <a:rPr lang="de-DE" sz="4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br>
            <a:rPr lang="de-DE" sz="4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e-DE" sz="4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b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•</a:t>
          </a:r>
          <a:r>
            <a:rPr lang="de-DE" sz="8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bei Abwesenheit den entspr. Buchstaben in die Spalte </a:t>
          </a:r>
          <a:r>
            <a:rPr lang="de-DE" sz="8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Beginn/Std.</a:t>
          </a:r>
          <a:r>
            <a:rPr lang="de-DE" sz="8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e-DE" sz="800" b="0" i="1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(Sp. E)</a:t>
          </a:r>
          <a:br>
            <a:rPr lang="de-DE" sz="800" b="0" i="1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e-DE" sz="800" b="0" i="1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e-DE" sz="8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eintragen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</a:t>
          </a:r>
          <a:r>
            <a:rPr lang="de-DE" sz="8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</a:t>
          </a: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Feiertag, der auf einen Arbeitstag fällt</a:t>
          </a:r>
          <a:b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</a:t>
          </a:r>
          <a:r>
            <a:rPr lang="de-DE" sz="8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</a:t>
          </a: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Urlaub</a:t>
          </a:r>
          <a:endParaRPr lang="de-DE" sz="8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</a:t>
          </a:r>
          <a:r>
            <a:rPr lang="de-DE" sz="8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K</a:t>
          </a: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Krankheit</a:t>
          </a:r>
          <a:b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</a:t>
          </a:r>
          <a:r>
            <a:rPr lang="de-DE" sz="8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</a:t>
          </a:r>
          <a:r>
            <a:rPr lang="de-DE" sz="8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ganztägiger Ausgleich von Mehrarbeits- oder Überstunden</a:t>
          </a:r>
          <a:endParaRPr lang="de-DE" sz="8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oneCellAnchor>
  <xdr:twoCellAnchor editAs="oneCell">
    <xdr:from>
      <xdr:col>42</xdr:col>
      <xdr:colOff>1</xdr:colOff>
      <xdr:row>21</xdr:row>
      <xdr:rowOff>0</xdr:rowOff>
    </xdr:from>
    <xdr:to>
      <xdr:col>45</xdr:col>
      <xdr:colOff>412751</xdr:colOff>
      <xdr:row>55</xdr:row>
      <xdr:rowOff>96921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2064" y="2944813"/>
          <a:ext cx="2698750" cy="2954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177"/>
  <sheetViews>
    <sheetView showGridLines="0" tabSelected="1" zoomScale="120" zoomScaleNormal="120" workbookViewId="0">
      <pane ySplit="16" topLeftCell="A17" activePane="bottomLeft" state="frozen"/>
      <selection pane="bottomLeft" activeCell="H1" sqref="H1"/>
    </sheetView>
  </sheetViews>
  <sheetFormatPr baseColWidth="10" defaultRowHeight="12.95" customHeight="1" outlineLevelRow="2" outlineLevelCol="1" x14ac:dyDescent="0.2"/>
  <cols>
    <col min="1" max="1" width="3.85546875" style="1" customWidth="1"/>
    <col min="2" max="2" width="12.7109375" style="155" hidden="1" customWidth="1" outlineLevel="1"/>
    <col min="3" max="3" width="6.7109375" style="156" hidden="1" customWidth="1" outlineLevel="1"/>
    <col min="4" max="4" width="3.85546875" style="2" customWidth="1" collapsed="1"/>
    <col min="5" max="8" width="3.7109375" style="2" customWidth="1"/>
    <col min="9" max="10" width="4.42578125" style="2" customWidth="1"/>
    <col min="11" max="11" width="8.28515625" style="281" hidden="1" customWidth="1" outlineLevel="1"/>
    <col min="12" max="12" width="8" style="156" hidden="1" customWidth="1" outlineLevel="1"/>
    <col min="13" max="13" width="5.140625" style="2" customWidth="1" collapsed="1"/>
    <col min="14" max="14" width="5.140625" style="2" customWidth="1"/>
    <col min="15" max="15" width="8.7109375" style="174" hidden="1" customWidth="1" outlineLevel="1"/>
    <col min="16" max="16" width="6.42578125" style="174" hidden="1" customWidth="1" outlineLevel="1"/>
    <col min="17" max="17" width="5.5703125" style="174" hidden="1" customWidth="1" outlineLevel="1"/>
    <col min="18" max="18" width="5.140625" style="2" customWidth="1" collapsed="1"/>
    <col min="19" max="19" width="5.140625" style="2" customWidth="1"/>
    <col min="20" max="20" width="3.42578125" style="127" hidden="1" customWidth="1" outlineLevel="1"/>
    <col min="21" max="21" width="4" style="127" hidden="1" customWidth="1" outlineLevel="1"/>
    <col min="22" max="22" width="6.5703125" style="133" hidden="1" customWidth="1" outlineLevel="1"/>
    <col min="23" max="25" width="6.28515625" style="174" hidden="1" customWidth="1" outlineLevel="1"/>
    <col min="26" max="26" width="3.5703125" style="2" customWidth="1" collapsed="1"/>
    <col min="27" max="27" width="5.140625" style="2" customWidth="1"/>
    <col min="28" max="28" width="5.7109375" style="2" customWidth="1"/>
    <col min="29" max="29" width="0" style="3" hidden="1" customWidth="1"/>
    <col min="30" max="30" width="23.42578125" style="1" customWidth="1"/>
    <col min="31" max="31" width="3.85546875" style="4" hidden="1" customWidth="1"/>
    <col min="32" max="32" width="13.28515625" style="4" hidden="1" customWidth="1"/>
    <col min="33" max="33" width="12.7109375" style="4" hidden="1" customWidth="1"/>
    <col min="34" max="34" width="12.85546875" style="5" hidden="1" customWidth="1"/>
    <col min="35" max="35" width="6.85546875" style="6" hidden="1" customWidth="1"/>
    <col min="36" max="36" width="13" style="7" hidden="1" customWidth="1"/>
    <col min="37" max="37" width="9.140625" style="4" hidden="1" customWidth="1"/>
    <col min="38" max="38" width="13.140625" style="4" hidden="1" customWidth="1"/>
    <col min="39" max="40" width="11.42578125" style="6" hidden="1" customWidth="1"/>
    <col min="41" max="41" width="2.5703125" style="2" customWidth="1"/>
    <col min="42" max="42" width="3.28515625" style="2" customWidth="1"/>
    <col min="43" max="16384" width="11.42578125" style="2"/>
  </cols>
  <sheetData>
    <row r="1" spans="1:40" ht="12.95" customHeight="1" x14ac:dyDescent="0.2">
      <c r="D1" s="58"/>
      <c r="G1" s="121" t="s">
        <v>79</v>
      </c>
      <c r="H1" s="2" t="s">
        <v>98</v>
      </c>
    </row>
    <row r="2" spans="1:40" ht="6.75" customHeight="1" x14ac:dyDescent="0.2">
      <c r="D2" s="58"/>
      <c r="G2" s="121"/>
    </row>
    <row r="3" spans="1:40" ht="12.95" customHeight="1" x14ac:dyDescent="0.2">
      <c r="A3" s="526"/>
      <c r="B3" s="304"/>
      <c r="C3" s="304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</row>
    <row r="4" spans="1:40" s="111" customFormat="1" ht="10.5" x14ac:dyDescent="0.2">
      <c r="A4" s="323" t="str">
        <f>IF(A3=0,"é"," ")</f>
        <v>é</v>
      </c>
      <c r="B4" s="324" t="str">
        <f t="shared" ref="B4:C4" si="0">IF(B3=0," Anstellungsträger eintragen"," ")</f>
        <v xml:space="preserve"> Anstellungsträger eintragen</v>
      </c>
      <c r="C4" s="324" t="str">
        <f t="shared" si="0"/>
        <v xml:space="preserve"> Anstellungsträger eintragen</v>
      </c>
      <c r="D4" s="324" t="str">
        <f>IF(A3=0," Anstellungsträger eintragen"," ")</f>
        <v xml:space="preserve"> Anstellungsträger eintragen</v>
      </c>
      <c r="K4" s="306"/>
      <c r="L4" s="307"/>
      <c r="O4" s="215"/>
      <c r="P4" s="215"/>
      <c r="Q4" s="215"/>
      <c r="T4" s="308"/>
      <c r="U4" s="308"/>
      <c r="V4" s="309"/>
      <c r="W4" s="215"/>
      <c r="X4" s="215"/>
      <c r="Y4" s="215"/>
      <c r="AC4" s="113"/>
      <c r="AE4" s="310"/>
      <c r="AF4" s="310"/>
      <c r="AG4" s="310"/>
      <c r="AH4" s="311"/>
      <c r="AI4" s="312"/>
      <c r="AJ4" s="313"/>
      <c r="AK4" s="310"/>
      <c r="AL4" s="310"/>
      <c r="AM4" s="312"/>
      <c r="AN4" s="312"/>
    </row>
    <row r="5" spans="1:40" s="9" customFormat="1" ht="14.45" customHeight="1" x14ac:dyDescent="0.2">
      <c r="A5" s="8"/>
      <c r="B5" s="157"/>
      <c r="C5" s="158"/>
      <c r="F5" s="10" t="s">
        <v>0</v>
      </c>
      <c r="G5" s="587" t="s">
        <v>54</v>
      </c>
      <c r="H5" s="588"/>
      <c r="I5" s="589"/>
      <c r="J5" s="587">
        <v>2016</v>
      </c>
      <c r="K5" s="588"/>
      <c r="L5" s="588"/>
      <c r="M5" s="589"/>
      <c r="O5" s="197"/>
      <c r="P5" s="197"/>
      <c r="Q5" s="197"/>
      <c r="R5" s="2"/>
      <c r="S5" s="2"/>
      <c r="T5" s="127"/>
      <c r="U5" s="127"/>
      <c r="V5" s="133"/>
      <c r="W5" s="174"/>
      <c r="X5" s="174"/>
      <c r="Y5" s="174"/>
      <c r="Z5" s="11" t="s">
        <v>1</v>
      </c>
      <c r="AA5" s="100"/>
      <c r="AB5" s="12"/>
      <c r="AC5" s="13"/>
      <c r="AD5" s="14"/>
      <c r="AE5" s="15"/>
      <c r="AF5" s="15"/>
      <c r="AG5" s="15"/>
      <c r="AH5" s="16"/>
      <c r="AI5" s="17"/>
      <c r="AJ5" s="18"/>
      <c r="AK5" s="15"/>
      <c r="AL5" s="15"/>
      <c r="AM5" s="17"/>
      <c r="AN5" s="17"/>
    </row>
    <row r="6" spans="1:40" s="9" customFormat="1" ht="12.95" customHeight="1" x14ac:dyDescent="0.2">
      <c r="A6" s="8"/>
      <c r="B6" s="157" t="s">
        <v>2</v>
      </c>
      <c r="C6" s="158"/>
      <c r="F6" s="325" t="str">
        <f>IF(G5=0,"Monat eintragen"," ")</f>
        <v xml:space="preserve"> </v>
      </c>
      <c r="G6" s="590" t="s">
        <v>3</v>
      </c>
      <c r="H6" s="590"/>
      <c r="I6" s="590"/>
      <c r="J6" s="590" t="s">
        <v>4</v>
      </c>
      <c r="K6" s="590"/>
      <c r="L6" s="590"/>
      <c r="M6" s="590"/>
      <c r="N6" s="342" t="str">
        <f>IF(J5=0,"Jahr eintragen"," ")</f>
        <v xml:space="preserve"> </v>
      </c>
      <c r="O6" s="197"/>
      <c r="P6" s="197"/>
      <c r="Q6" s="197"/>
      <c r="T6" s="316"/>
      <c r="U6" s="316"/>
      <c r="V6" s="317"/>
      <c r="W6" s="197"/>
      <c r="X6" s="197"/>
      <c r="Y6" s="197"/>
      <c r="Z6" s="319"/>
      <c r="AA6" s="324" t="str">
        <f>IF(AA5=0,"Name eintragen"," ")</f>
        <v>Name eintragen</v>
      </c>
      <c r="AB6" s="319"/>
      <c r="AC6" s="320"/>
      <c r="AD6" s="321"/>
      <c r="AE6" s="102"/>
      <c r="AF6" s="115"/>
      <c r="AG6" s="17"/>
      <c r="AH6" s="322"/>
      <c r="AI6" s="15"/>
      <c r="AJ6" s="18"/>
      <c r="AK6" s="17"/>
      <c r="AL6" s="15"/>
      <c r="AM6" s="17"/>
      <c r="AN6" s="17"/>
    </row>
    <row r="7" spans="1:40" ht="12.95" customHeight="1" x14ac:dyDescent="0.2">
      <c r="B7" s="159" t="s">
        <v>5</v>
      </c>
      <c r="C7" s="160">
        <f>LOOKUP(G5,Monatslänge)</f>
        <v>30</v>
      </c>
      <c r="E7" s="326"/>
      <c r="F7" s="326"/>
      <c r="G7" s="326"/>
      <c r="H7" s="326"/>
      <c r="I7" s="326"/>
      <c r="J7" s="326"/>
      <c r="K7" s="327"/>
      <c r="L7" s="328"/>
      <c r="M7" s="326"/>
      <c r="N7" s="326"/>
      <c r="O7" s="329"/>
      <c r="P7" s="329"/>
      <c r="Q7" s="329"/>
      <c r="R7" s="326"/>
      <c r="S7" s="326"/>
      <c r="T7" s="330"/>
      <c r="U7" s="330"/>
      <c r="V7" s="331"/>
      <c r="W7" s="329"/>
      <c r="X7" s="329"/>
      <c r="Y7" s="329"/>
      <c r="Z7" s="326"/>
      <c r="AA7" s="332" t="s">
        <v>76</v>
      </c>
      <c r="AB7" s="132"/>
      <c r="AC7" s="333"/>
      <c r="AD7" s="334" t="s">
        <v>80</v>
      </c>
      <c r="AE7" s="19"/>
      <c r="AF7" s="20"/>
      <c r="AG7" s="6"/>
      <c r="AH7" s="21"/>
      <c r="AI7" s="4"/>
      <c r="AK7" s="6"/>
    </row>
    <row r="8" spans="1:40" s="9" customFormat="1" ht="12.95" customHeight="1" x14ac:dyDescent="0.2">
      <c r="A8" s="8"/>
      <c r="B8" s="161" t="s">
        <v>6</v>
      </c>
      <c r="C8" s="192"/>
      <c r="H8" s="335"/>
      <c r="I8" s="314"/>
      <c r="J8" s="314"/>
      <c r="K8" s="315"/>
      <c r="L8" s="158"/>
      <c r="O8" s="197"/>
      <c r="P8" s="197"/>
      <c r="Q8" s="197"/>
      <c r="T8" s="316"/>
      <c r="U8" s="316"/>
      <c r="V8" s="317"/>
      <c r="W8" s="197"/>
      <c r="X8" s="197"/>
      <c r="Y8" s="197"/>
      <c r="AC8" s="318"/>
      <c r="AD8" s="325" t="str">
        <f>IF(AB7=0,"vertragliche Wochenarbeitszeit eintragen"," ")</f>
        <v>vertragliche Wochenarbeitszeit eintragen</v>
      </c>
      <c r="AE8" s="102"/>
      <c r="AF8" s="102"/>
      <c r="AG8" s="115"/>
      <c r="AH8" s="116"/>
      <c r="AI8" s="17"/>
      <c r="AJ8" s="18"/>
      <c r="AK8" s="15"/>
      <c r="AL8" s="15"/>
      <c r="AM8" s="17"/>
      <c r="AN8" s="17"/>
    </row>
    <row r="9" spans="1:40" s="1" customFormat="1" ht="12.95" customHeight="1" x14ac:dyDescent="0.2">
      <c r="A9" s="264" t="s">
        <v>10</v>
      </c>
      <c r="B9" s="162" t="s">
        <v>7</v>
      </c>
      <c r="C9" s="163">
        <f>LOOKUP(G5,Monatsname)</f>
        <v>6</v>
      </c>
      <c r="D9" s="59"/>
      <c r="E9" s="350" t="s">
        <v>60</v>
      </c>
      <c r="F9" s="60"/>
      <c r="G9" s="60"/>
      <c r="H9" s="60"/>
      <c r="I9" s="591" t="s">
        <v>64</v>
      </c>
      <c r="J9" s="592"/>
      <c r="K9" s="282"/>
      <c r="L9" s="185"/>
      <c r="M9" s="584" t="s">
        <v>8</v>
      </c>
      <c r="N9" s="595"/>
      <c r="O9" s="198"/>
      <c r="P9" s="199"/>
      <c r="Q9" s="185"/>
      <c r="R9" s="584" t="s">
        <v>9</v>
      </c>
      <c r="S9" s="585"/>
      <c r="T9" s="134"/>
      <c r="U9" s="134"/>
      <c r="V9" s="142"/>
      <c r="W9" s="212"/>
      <c r="X9" s="213"/>
      <c r="Y9" s="185"/>
      <c r="Z9" s="356"/>
      <c r="AA9" s="59"/>
      <c r="AB9" s="357"/>
      <c r="AC9" s="61"/>
      <c r="AD9" s="62"/>
      <c r="AE9" s="19"/>
      <c r="AF9" s="19"/>
      <c r="AG9" s="20"/>
      <c r="AH9" s="22"/>
      <c r="AI9" s="6"/>
      <c r="AJ9" s="23"/>
      <c r="AK9" s="24"/>
      <c r="AL9" s="24"/>
      <c r="AM9" s="25"/>
      <c r="AN9" s="25"/>
    </row>
    <row r="10" spans="1:40" s="109" customFormat="1" ht="12.95" customHeight="1" x14ac:dyDescent="0.2">
      <c r="A10" s="125"/>
      <c r="B10" s="262" t="s">
        <v>11</v>
      </c>
      <c r="C10" s="262"/>
      <c r="D10" s="263"/>
      <c r="E10" s="580" t="s">
        <v>97</v>
      </c>
      <c r="F10" s="586"/>
      <c r="G10" s="586"/>
      <c r="H10" s="586"/>
      <c r="I10" s="593" t="s">
        <v>74</v>
      </c>
      <c r="J10" s="594"/>
      <c r="K10" s="283" t="s">
        <v>14</v>
      </c>
      <c r="L10" s="164"/>
      <c r="M10" s="600" t="s">
        <v>71</v>
      </c>
      <c r="N10" s="601"/>
      <c r="O10" s="200" t="s">
        <v>62</v>
      </c>
      <c r="P10" s="575" t="s">
        <v>62</v>
      </c>
      <c r="Q10" s="576"/>
      <c r="R10" s="578" t="s">
        <v>63</v>
      </c>
      <c r="S10" s="579"/>
      <c r="T10" s="135"/>
      <c r="U10" s="135"/>
      <c r="V10" s="143"/>
      <c r="W10" s="214" t="s">
        <v>70</v>
      </c>
      <c r="X10" s="164"/>
      <c r="Y10" s="164"/>
      <c r="Z10" s="569" t="s">
        <v>15</v>
      </c>
      <c r="AA10" s="570"/>
      <c r="AB10" s="571"/>
      <c r="AC10" s="67"/>
      <c r="AD10" s="68" t="s">
        <v>81</v>
      </c>
      <c r="AE10" s="19"/>
      <c r="AF10" s="19"/>
      <c r="AG10" s="106"/>
      <c r="AH10" s="107"/>
      <c r="AI10" s="108"/>
      <c r="AJ10" s="23"/>
      <c r="AK10" s="24"/>
      <c r="AL10" s="24"/>
      <c r="AM10" s="108"/>
      <c r="AN10" s="108"/>
    </row>
    <row r="11" spans="1:40" s="8" customFormat="1" ht="12.95" customHeight="1" x14ac:dyDescent="0.15">
      <c r="A11" s="110"/>
      <c r="B11" s="165" t="s">
        <v>16</v>
      </c>
      <c r="C11" s="166">
        <f>LOOKUP(C9,Monat)</f>
        <v>42522</v>
      </c>
      <c r="D11" s="111"/>
      <c r="E11" s="110"/>
      <c r="F11" s="112"/>
      <c r="G11" s="112"/>
      <c r="H11" s="112"/>
      <c r="I11" s="596" t="s">
        <v>75</v>
      </c>
      <c r="J11" s="597"/>
      <c r="K11" s="284" t="s">
        <v>68</v>
      </c>
      <c r="L11" s="186"/>
      <c r="M11" s="572" t="s">
        <v>72</v>
      </c>
      <c r="N11" s="574"/>
      <c r="O11" s="200" t="s">
        <v>13</v>
      </c>
      <c r="P11" s="575" t="s">
        <v>13</v>
      </c>
      <c r="Q11" s="576"/>
      <c r="R11" s="572" t="s">
        <v>82</v>
      </c>
      <c r="S11" s="574"/>
      <c r="T11" s="136"/>
      <c r="U11" s="136"/>
      <c r="V11" s="144"/>
      <c r="W11" s="215" t="s">
        <v>67</v>
      </c>
      <c r="X11" s="186"/>
      <c r="Y11" s="186"/>
      <c r="Z11" s="572" t="s">
        <v>17</v>
      </c>
      <c r="AA11" s="573"/>
      <c r="AB11" s="574"/>
      <c r="AC11" s="113"/>
      <c r="AD11" s="114"/>
      <c r="AE11" s="102"/>
      <c r="AF11" s="102"/>
      <c r="AG11" s="115"/>
      <c r="AH11" s="116"/>
      <c r="AI11" s="34"/>
      <c r="AJ11" s="32"/>
      <c r="AK11" s="33"/>
      <c r="AL11" s="33"/>
      <c r="AM11" s="34"/>
      <c r="AN11" s="34"/>
    </row>
    <row r="12" spans="1:40" s="26" customFormat="1" ht="12.95" customHeight="1" thickBot="1" x14ac:dyDescent="0.25">
      <c r="A12" s="69"/>
      <c r="B12" s="167" t="s">
        <v>18</v>
      </c>
      <c r="C12" s="168">
        <f>LOOKUP(C11,Wochentag)</f>
        <v>4</v>
      </c>
      <c r="D12" s="70"/>
      <c r="E12" s="69"/>
      <c r="F12" s="71"/>
      <c r="G12" s="71"/>
      <c r="H12" s="71"/>
      <c r="I12" s="598" t="s">
        <v>19</v>
      </c>
      <c r="J12" s="599"/>
      <c r="K12" s="285" t="s">
        <v>69</v>
      </c>
      <c r="L12" s="195" t="s">
        <v>73</v>
      </c>
      <c r="M12" s="572" t="s">
        <v>12</v>
      </c>
      <c r="N12" s="574"/>
      <c r="O12" s="201"/>
      <c r="P12" s="202"/>
      <c r="Q12" s="187"/>
      <c r="R12" s="580" t="s">
        <v>65</v>
      </c>
      <c r="S12" s="581"/>
      <c r="T12" s="577" t="s">
        <v>66</v>
      </c>
      <c r="U12" s="577"/>
      <c r="V12" s="582"/>
      <c r="W12" s="216"/>
      <c r="X12" s="187"/>
      <c r="Y12" s="187"/>
      <c r="Z12" s="126"/>
      <c r="AA12" s="66"/>
      <c r="AB12" s="358"/>
      <c r="AC12" s="117"/>
      <c r="AD12" s="77"/>
      <c r="AE12" s="118"/>
      <c r="AF12" s="118"/>
      <c r="AG12" s="119"/>
      <c r="AH12" s="120"/>
      <c r="AI12" s="31"/>
      <c r="AJ12" s="29"/>
      <c r="AK12" s="30"/>
      <c r="AL12" s="30"/>
      <c r="AM12" s="31"/>
      <c r="AN12" s="31"/>
    </row>
    <row r="13" spans="1:40" s="28" customFormat="1" ht="13.5" hidden="1" customHeight="1" x14ac:dyDescent="0.2">
      <c r="A13" s="73"/>
      <c r="B13" s="169">
        <f>IF(C12=7,1,0)</f>
        <v>0</v>
      </c>
      <c r="C13" s="169">
        <f>B13</f>
        <v>0</v>
      </c>
      <c r="D13" s="65"/>
      <c r="E13" s="73"/>
      <c r="F13" s="74"/>
      <c r="G13" s="74"/>
      <c r="H13" s="74"/>
      <c r="I13" s="351"/>
      <c r="J13" s="75"/>
      <c r="K13" s="286"/>
      <c r="L13" s="195"/>
      <c r="M13" s="352"/>
      <c r="N13" s="353"/>
      <c r="O13" s="188"/>
      <c r="P13" s="203"/>
      <c r="Q13" s="188"/>
      <c r="R13" s="73"/>
      <c r="S13" s="354"/>
      <c r="T13" s="137"/>
      <c r="U13" s="137"/>
      <c r="V13" s="145"/>
      <c r="W13" s="216"/>
      <c r="X13" s="188"/>
      <c r="Y13" s="188"/>
      <c r="Z13" s="73"/>
      <c r="AA13" s="75"/>
      <c r="AB13" s="359"/>
      <c r="AC13" s="72"/>
      <c r="AD13" s="76"/>
      <c r="AE13" s="19"/>
      <c r="AF13" s="19"/>
      <c r="AG13" s="20"/>
      <c r="AH13" s="22"/>
      <c r="AI13" s="25"/>
      <c r="AJ13" s="23"/>
      <c r="AK13" s="24"/>
      <c r="AL13" s="24"/>
      <c r="AM13" s="25"/>
      <c r="AN13" s="25"/>
    </row>
    <row r="14" spans="1:40" s="28" customFormat="1" ht="13.5" hidden="1" customHeight="1" x14ac:dyDescent="0.2">
      <c r="A14" s="73"/>
      <c r="B14" s="169">
        <f>IF(C12=1,1,0)</f>
        <v>0</v>
      </c>
      <c r="C14" s="169">
        <f>IF(AND(B14=0,C13=0),0,C13+1)</f>
        <v>0</v>
      </c>
      <c r="D14" s="65"/>
      <c r="E14" s="73"/>
      <c r="F14" s="74"/>
      <c r="G14" s="74"/>
      <c r="H14" s="74"/>
      <c r="I14" s="351"/>
      <c r="J14" s="75"/>
      <c r="K14" s="286"/>
      <c r="L14" s="195"/>
      <c r="M14" s="352"/>
      <c r="N14" s="353"/>
      <c r="O14" s="188"/>
      <c r="P14" s="203"/>
      <c r="Q14" s="188"/>
      <c r="R14" s="73"/>
      <c r="S14" s="354"/>
      <c r="T14" s="137"/>
      <c r="U14" s="137"/>
      <c r="V14" s="145"/>
      <c r="W14" s="216"/>
      <c r="X14" s="188"/>
      <c r="Y14" s="188"/>
      <c r="Z14" s="73"/>
      <c r="AA14" s="75"/>
      <c r="AB14" s="359"/>
      <c r="AC14" s="72"/>
      <c r="AD14" s="76"/>
      <c r="AE14" s="19"/>
      <c r="AF14" s="19"/>
      <c r="AG14" s="20"/>
      <c r="AH14" s="22"/>
      <c r="AI14" s="25"/>
      <c r="AJ14" s="23"/>
      <c r="AK14" s="24"/>
      <c r="AL14" s="24"/>
      <c r="AM14" s="25"/>
      <c r="AN14" s="25"/>
    </row>
    <row r="15" spans="1:40" s="26" customFormat="1" ht="12.95" customHeight="1" x14ac:dyDescent="0.2">
      <c r="A15" s="69"/>
      <c r="B15" s="170"/>
      <c r="C15" s="170"/>
      <c r="D15" s="70"/>
      <c r="E15" s="63" t="s">
        <v>20</v>
      </c>
      <c r="F15" s="64"/>
      <c r="G15" s="63" t="s">
        <v>21</v>
      </c>
      <c r="H15" s="64"/>
      <c r="I15" s="126"/>
      <c r="J15" s="345"/>
      <c r="K15" s="285"/>
      <c r="L15" s="163"/>
      <c r="M15" s="126"/>
      <c r="N15" s="345"/>
      <c r="O15" s="163"/>
      <c r="P15" s="202"/>
      <c r="Q15" s="163"/>
      <c r="R15" s="63"/>
      <c r="S15" s="355"/>
      <c r="T15" s="577"/>
      <c r="U15" s="577"/>
      <c r="V15" s="145"/>
      <c r="W15" s="217"/>
      <c r="X15" s="163"/>
      <c r="Y15" s="163"/>
      <c r="Z15" s="69"/>
      <c r="AA15" s="71"/>
      <c r="AB15" s="360"/>
      <c r="AC15" s="67" t="s">
        <v>23</v>
      </c>
      <c r="AD15" s="524" t="str">
        <f>IF(S69=" ","keine Soll-Arbeitszeiten in Rubrik B eingetragen"," ")</f>
        <v>keine Soll-Arbeitszeiten in Rubrik B eingetragen</v>
      </c>
      <c r="AE15" s="19"/>
      <c r="AF15" s="19"/>
      <c r="AG15" s="20"/>
      <c r="AH15" s="22"/>
      <c r="AI15" s="25"/>
      <c r="AJ15" s="29"/>
      <c r="AK15" s="30"/>
      <c r="AL15" s="30"/>
      <c r="AM15" s="31"/>
      <c r="AN15" s="31"/>
    </row>
    <row r="16" spans="1:40" s="8" customFormat="1" ht="12.95" customHeight="1" thickBot="1" x14ac:dyDescent="0.25">
      <c r="A16" s="268"/>
      <c r="B16" s="348"/>
      <c r="C16" s="348"/>
      <c r="D16" s="269"/>
      <c r="E16" s="270" t="s">
        <v>22</v>
      </c>
      <c r="F16" s="344" t="s">
        <v>24</v>
      </c>
      <c r="G16" s="270" t="s">
        <v>22</v>
      </c>
      <c r="H16" s="361" t="s">
        <v>24</v>
      </c>
      <c r="I16" s="271" t="s">
        <v>22</v>
      </c>
      <c r="J16" s="344" t="s">
        <v>24</v>
      </c>
      <c r="K16" s="287" t="s">
        <v>61</v>
      </c>
      <c r="L16" s="272" t="s">
        <v>25</v>
      </c>
      <c r="M16" s="270" t="s">
        <v>22</v>
      </c>
      <c r="N16" s="361" t="s">
        <v>24</v>
      </c>
      <c r="O16" s="273" t="s">
        <v>61</v>
      </c>
      <c r="P16" s="272" t="s">
        <v>22</v>
      </c>
      <c r="Q16" s="272" t="s">
        <v>24</v>
      </c>
      <c r="R16" s="270" t="s">
        <v>22</v>
      </c>
      <c r="S16" s="361" t="s">
        <v>24</v>
      </c>
      <c r="T16" s="278" t="s">
        <v>22</v>
      </c>
      <c r="U16" s="274" t="s">
        <v>24</v>
      </c>
      <c r="V16" s="275" t="s">
        <v>61</v>
      </c>
      <c r="W16" s="276" t="s">
        <v>61</v>
      </c>
      <c r="X16" s="272" t="s">
        <v>22</v>
      </c>
      <c r="Y16" s="272" t="s">
        <v>24</v>
      </c>
      <c r="Z16" s="270" t="s">
        <v>26</v>
      </c>
      <c r="AA16" s="366" t="s">
        <v>22</v>
      </c>
      <c r="AB16" s="365" t="s">
        <v>27</v>
      </c>
      <c r="AC16" s="279"/>
      <c r="AD16" s="523"/>
      <c r="AE16" s="102"/>
      <c r="AF16" s="349" t="s">
        <v>28</v>
      </c>
      <c r="AG16" s="115"/>
      <c r="AH16" s="116"/>
      <c r="AI16" s="34"/>
      <c r="AJ16" s="32"/>
      <c r="AK16" s="33"/>
      <c r="AL16" s="33"/>
      <c r="AM16" s="34"/>
      <c r="AN16" s="34"/>
    </row>
    <row r="17" spans="1:101" s="9" customFormat="1" ht="12.95" customHeight="1" thickBot="1" x14ac:dyDescent="0.25">
      <c r="A17" s="265" t="str">
        <f>IF(D17=" "," ","Mo")</f>
        <v xml:space="preserve"> </v>
      </c>
      <c r="B17" s="171">
        <f>IF(C12=2,1,0)</f>
        <v>0</v>
      </c>
      <c r="C17" s="171">
        <f>IF(AND(B17=0,C14=0),0,C14+1)</f>
        <v>0</v>
      </c>
      <c r="D17" s="343" t="str">
        <f>IF($G$5=0," ",IF(C17=0," ",C17))</f>
        <v xml:space="preserve"> </v>
      </c>
      <c r="E17" s="267"/>
      <c r="F17" s="346"/>
      <c r="G17" s="267"/>
      <c r="H17" s="362"/>
      <c r="I17" s="267"/>
      <c r="J17" s="346"/>
      <c r="K17" s="288">
        <f t="shared" ref="K17:K23" si="1">IF(E17="A",0,((G17*60)+H17)-((E17*60)+F17))</f>
        <v>0</v>
      </c>
      <c r="L17" s="397">
        <f t="shared" ref="L17:L23" si="2">(I17*60)+J17</f>
        <v>0</v>
      </c>
      <c r="M17" s="398" t="str">
        <f t="shared" ref="M17:M23" si="3">IF(E17=0,"",P17)</f>
        <v/>
      </c>
      <c r="N17" s="399" t="str">
        <f t="shared" ref="N17:N23" si="4">IF(E17=0,"",Q17)</f>
        <v/>
      </c>
      <c r="O17" s="277">
        <f>IF(E17="A",0,IF(E17="F",V17,IF(E17="U",V17,IF(E17="K",V17,K17-L17))))</f>
        <v>0</v>
      </c>
      <c r="P17" s="397">
        <f>INT(O17/60)</f>
        <v>0</v>
      </c>
      <c r="Q17" s="400">
        <f>ROUND(MOD(O17,60),0)</f>
        <v>0</v>
      </c>
      <c r="R17" s="386"/>
      <c r="S17" s="387"/>
      <c r="T17" s="401">
        <f t="shared" ref="T17:T20" si="5">R17</f>
        <v>0</v>
      </c>
      <c r="U17" s="402">
        <f t="shared" ref="U17:U20" si="6">S17</f>
        <v>0</v>
      </c>
      <c r="V17" s="403">
        <f t="shared" ref="V17:V20" si="7">(T17*60)+U17</f>
        <v>0</v>
      </c>
      <c r="W17" s="336">
        <f t="shared" ref="W17:W23" si="8">IF(E17=0,0,O17-V17)</f>
        <v>0</v>
      </c>
      <c r="X17" s="266">
        <f>IF(W17&lt;0,INT((W17*(-1))/60),INT(W17/60))</f>
        <v>0</v>
      </c>
      <c r="Y17" s="266">
        <f>IF(W17&lt;0,MOD(W17*(-1),60),MOD(W17,60))</f>
        <v>0</v>
      </c>
      <c r="Z17" s="416" t="str">
        <f t="shared" ref="Z17:Z23" si="9">IF(E17=0," ",IF(W17&lt;0,"-",IF(W17&gt;0,"+","")))</f>
        <v xml:space="preserve"> </v>
      </c>
      <c r="AA17" s="404" t="str">
        <f t="shared" ref="AA17:AA23" si="10">IF(E17=0," ",IF(X17&lt;0,(X17*(-1)),X17))</f>
        <v xml:space="preserve"> </v>
      </c>
      <c r="AB17" s="405" t="str">
        <f t="shared" ref="AB17:AB23" si="11">IF(E17=0," ",IF(Y17=60,0,Y17))</f>
        <v xml:space="preserve"> </v>
      </c>
      <c r="AC17" s="406" t="str">
        <f>IF(E17=0," ",IF(Z17="-",((#REF!*60)+#REF!)*(-1),(#REF!*60)+#REF!))</f>
        <v xml:space="preserve"> </v>
      </c>
      <c r="AD17" s="527"/>
      <c r="AE17" s="102"/>
      <c r="AF17" s="103">
        <f>AB7</f>
        <v>0</v>
      </c>
      <c r="AG17" s="104">
        <f>ROUND((AF17*100/38.5),2)</f>
        <v>0</v>
      </c>
      <c r="AH17" s="105" t="s">
        <v>29</v>
      </c>
      <c r="AI17" s="17">
        <f>AG26</f>
        <v>0</v>
      </c>
      <c r="AJ17" s="18">
        <f>AH26</f>
        <v>0</v>
      </c>
      <c r="AK17" s="15"/>
      <c r="AL17" s="15"/>
      <c r="AM17" s="17"/>
      <c r="AN17" s="17"/>
      <c r="AO17" s="8"/>
      <c r="AP17" s="8"/>
      <c r="AQ17" s="8"/>
      <c r="AR17" s="8"/>
      <c r="AS17" s="8"/>
      <c r="AT17" s="8"/>
      <c r="AU17" s="8"/>
    </row>
    <row r="18" spans="1:101" s="9" customFormat="1" ht="12.95" customHeight="1" thickTop="1" x14ac:dyDescent="0.2">
      <c r="A18" s="407" t="str">
        <f>IF(D18=" "," ","Di")</f>
        <v xml:space="preserve"> </v>
      </c>
      <c r="B18" s="171">
        <f>IF(C12=3,1,0)</f>
        <v>0</v>
      </c>
      <c r="C18" s="171">
        <f>IF(AND(B18=0,C17=0),0,C17+1)</f>
        <v>0</v>
      </c>
      <c r="D18" s="408" t="str">
        <f>IF($G$5=0," ",IF(C18=0," ",C18))</f>
        <v xml:space="preserve"> </v>
      </c>
      <c r="E18" s="267"/>
      <c r="F18" s="346"/>
      <c r="G18" s="267"/>
      <c r="H18" s="362"/>
      <c r="I18" s="267"/>
      <c r="J18" s="346"/>
      <c r="K18" s="289">
        <f t="shared" si="1"/>
        <v>0</v>
      </c>
      <c r="L18" s="409">
        <f t="shared" si="2"/>
        <v>0</v>
      </c>
      <c r="M18" s="410" t="str">
        <f t="shared" si="3"/>
        <v/>
      </c>
      <c r="N18" s="411" t="str">
        <f t="shared" si="4"/>
        <v/>
      </c>
      <c r="O18" s="277">
        <f t="shared" ref="O18:O21" si="12">IF(E18="A",0,IF(E18="F",V18,IF(E18="U",V18,IF(E18="K",V18,K18-L18))))</f>
        <v>0</v>
      </c>
      <c r="P18" s="409">
        <f>INT(O18/60)</f>
        <v>0</v>
      </c>
      <c r="Q18" s="412">
        <f>ROUND(MOD(O18,60),0)</f>
        <v>0</v>
      </c>
      <c r="R18" s="386"/>
      <c r="S18" s="387"/>
      <c r="T18" s="413">
        <f t="shared" si="5"/>
        <v>0</v>
      </c>
      <c r="U18" s="414">
        <f t="shared" si="6"/>
        <v>0</v>
      </c>
      <c r="V18" s="415">
        <f t="shared" si="7"/>
        <v>0</v>
      </c>
      <c r="W18" s="337">
        <f t="shared" si="8"/>
        <v>0</v>
      </c>
      <c r="X18" s="189">
        <f t="shared" ref="X18:X24" si="13">IF(W18&lt;0,INT((W18*(-1))/60),INT(W18/60))</f>
        <v>0</v>
      </c>
      <c r="Y18" s="189">
        <f t="shared" ref="Y18:Y23" si="14">IF(W18&lt;0,MOD(W18*(-1),60),MOD(W18,60))</f>
        <v>0</v>
      </c>
      <c r="Z18" s="416" t="str">
        <f t="shared" si="9"/>
        <v xml:space="preserve"> </v>
      </c>
      <c r="AA18" s="417" t="str">
        <f t="shared" si="10"/>
        <v xml:space="preserve"> </v>
      </c>
      <c r="AB18" s="418" t="str">
        <f t="shared" si="11"/>
        <v xml:space="preserve"> </v>
      </c>
      <c r="AC18" s="419" t="str">
        <f>IF(E18=0," ",IF(Z18="-",((#REF!*60)+#REF!)*(-1),(#REF!*60)+#REF!))</f>
        <v xml:space="preserve"> </v>
      </c>
      <c r="AD18" s="528"/>
      <c r="AE18" s="102"/>
      <c r="AF18" s="102"/>
      <c r="AG18" s="420" t="s">
        <v>30</v>
      </c>
      <c r="AH18" s="421" t="s">
        <v>31</v>
      </c>
      <c r="AI18" s="17">
        <f>AG26</f>
        <v>0</v>
      </c>
      <c r="AJ18" s="18">
        <f>AH26</f>
        <v>0</v>
      </c>
      <c r="AK18" s="15"/>
      <c r="AL18" s="15"/>
      <c r="AM18" s="17"/>
      <c r="AN18" s="17"/>
      <c r="AO18" s="8"/>
      <c r="AP18" s="368" t="s">
        <v>83</v>
      </c>
      <c r="AQ18" s="369"/>
      <c r="AR18" s="369"/>
      <c r="AS18" s="369"/>
      <c r="AT18" s="369"/>
      <c r="AU18" s="370"/>
    </row>
    <row r="19" spans="1:101" s="9" customFormat="1" ht="12.95" customHeight="1" x14ac:dyDescent="0.2">
      <c r="A19" s="407" t="str">
        <f>IF(D19=" "," ","Mi")</f>
        <v>Mi</v>
      </c>
      <c r="B19" s="171">
        <f>IF(C12=4,1,0)</f>
        <v>1</v>
      </c>
      <c r="C19" s="171">
        <f>IF(AND(B19=0,C18=0),0,C18+1)</f>
        <v>1</v>
      </c>
      <c r="D19" s="408">
        <f>IF($G$5=0," ",IF(C19=0," ",C19))</f>
        <v>1</v>
      </c>
      <c r="E19" s="267"/>
      <c r="F19" s="346"/>
      <c r="G19" s="267"/>
      <c r="H19" s="362"/>
      <c r="I19" s="267"/>
      <c r="J19" s="346"/>
      <c r="K19" s="289">
        <f t="shared" si="1"/>
        <v>0</v>
      </c>
      <c r="L19" s="409">
        <f t="shared" si="2"/>
        <v>0</v>
      </c>
      <c r="M19" s="410" t="str">
        <f t="shared" si="3"/>
        <v/>
      </c>
      <c r="N19" s="411" t="str">
        <f t="shared" si="4"/>
        <v/>
      </c>
      <c r="O19" s="277">
        <f t="shared" si="12"/>
        <v>0</v>
      </c>
      <c r="P19" s="409">
        <f>INT(O19/60)</f>
        <v>0</v>
      </c>
      <c r="Q19" s="412">
        <f>ROUND(MOD(O19,60),0)</f>
        <v>0</v>
      </c>
      <c r="R19" s="386"/>
      <c r="S19" s="387"/>
      <c r="T19" s="413">
        <f t="shared" si="5"/>
        <v>0</v>
      </c>
      <c r="U19" s="414">
        <f t="shared" si="6"/>
        <v>0</v>
      </c>
      <c r="V19" s="415">
        <f t="shared" si="7"/>
        <v>0</v>
      </c>
      <c r="W19" s="337">
        <f t="shared" si="8"/>
        <v>0</v>
      </c>
      <c r="X19" s="189">
        <f t="shared" si="13"/>
        <v>0</v>
      </c>
      <c r="Y19" s="189">
        <f t="shared" si="14"/>
        <v>0</v>
      </c>
      <c r="Z19" s="416" t="str">
        <f t="shared" si="9"/>
        <v xml:space="preserve"> </v>
      </c>
      <c r="AA19" s="417" t="str">
        <f t="shared" si="10"/>
        <v xml:space="preserve"> </v>
      </c>
      <c r="AB19" s="418" t="str">
        <f t="shared" si="11"/>
        <v xml:space="preserve"> </v>
      </c>
      <c r="AC19" s="419" t="str">
        <f>IF(E19=0," ",IF(Z19="-",((#REF!*60)+#REF!)*(-1),(#REF!*60)+#REF!))</f>
        <v xml:space="preserve"> </v>
      </c>
      <c r="AD19" s="528"/>
      <c r="AE19" s="102"/>
      <c r="AF19" s="102" t="s">
        <v>32</v>
      </c>
      <c r="AG19" s="422">
        <v>0.32083333333333336</v>
      </c>
      <c r="AH19" s="423">
        <v>462</v>
      </c>
      <c r="AI19" s="17">
        <f>AG26</f>
        <v>0</v>
      </c>
      <c r="AJ19" s="18">
        <f>AH26</f>
        <v>0</v>
      </c>
      <c r="AK19" s="15"/>
      <c r="AL19" s="15"/>
      <c r="AM19" s="17"/>
      <c r="AN19" s="17"/>
      <c r="AO19" s="8"/>
      <c r="AP19" s="371" t="s">
        <v>84</v>
      </c>
      <c r="AQ19" s="372"/>
      <c r="AR19" s="372"/>
      <c r="AS19" s="372"/>
      <c r="AT19" s="372"/>
      <c r="AU19" s="373"/>
    </row>
    <row r="20" spans="1:101" s="9" customFormat="1" ht="12.95" customHeight="1" x14ac:dyDescent="0.2">
      <c r="A20" s="407" t="str">
        <f>IF(D20=" "," ","Do")</f>
        <v>Do</v>
      </c>
      <c r="B20" s="171">
        <f>IF(C12=5,1,0)</f>
        <v>0</v>
      </c>
      <c r="C20" s="171">
        <f>IF(AND(B20=0,C19=0),0,C19+1)</f>
        <v>2</v>
      </c>
      <c r="D20" s="408">
        <f>IF($G$5=0," ",IF(C20=0," ",C20))</f>
        <v>2</v>
      </c>
      <c r="E20" s="267"/>
      <c r="F20" s="346"/>
      <c r="G20" s="267"/>
      <c r="H20" s="362"/>
      <c r="I20" s="267"/>
      <c r="J20" s="346"/>
      <c r="K20" s="289">
        <f t="shared" si="1"/>
        <v>0</v>
      </c>
      <c r="L20" s="409">
        <f t="shared" si="2"/>
        <v>0</v>
      </c>
      <c r="M20" s="410" t="str">
        <f t="shared" si="3"/>
        <v/>
      </c>
      <c r="N20" s="411" t="str">
        <f t="shared" si="4"/>
        <v/>
      </c>
      <c r="O20" s="277">
        <f t="shared" si="12"/>
        <v>0</v>
      </c>
      <c r="P20" s="409">
        <f>INT(O20/60)</f>
        <v>0</v>
      </c>
      <c r="Q20" s="412">
        <f>ROUND(MOD(O20,60),0)</f>
        <v>0</v>
      </c>
      <c r="R20" s="386"/>
      <c r="S20" s="387"/>
      <c r="T20" s="413">
        <f t="shared" si="5"/>
        <v>0</v>
      </c>
      <c r="U20" s="414">
        <f t="shared" si="6"/>
        <v>0</v>
      </c>
      <c r="V20" s="415">
        <f t="shared" si="7"/>
        <v>0</v>
      </c>
      <c r="W20" s="337">
        <f t="shared" si="8"/>
        <v>0</v>
      </c>
      <c r="X20" s="189">
        <f t="shared" si="13"/>
        <v>0</v>
      </c>
      <c r="Y20" s="189">
        <f t="shared" si="14"/>
        <v>0</v>
      </c>
      <c r="Z20" s="416" t="str">
        <f t="shared" si="9"/>
        <v xml:space="preserve"> </v>
      </c>
      <c r="AA20" s="417" t="str">
        <f t="shared" si="10"/>
        <v xml:space="preserve"> </v>
      </c>
      <c r="AB20" s="418" t="str">
        <f t="shared" si="11"/>
        <v xml:space="preserve"> </v>
      </c>
      <c r="AC20" s="419" t="str">
        <f>IF(E20=0," ",IF(Z20="-",((#REF!*60)+#REF!)*(-1),(#REF!*60)+#REF!))</f>
        <v xml:space="preserve"> </v>
      </c>
      <c r="AD20" s="528"/>
      <c r="AE20" s="102"/>
      <c r="AF20" s="102"/>
      <c r="AG20" s="422"/>
      <c r="AH20" s="423"/>
      <c r="AI20" s="17">
        <f>AG26</f>
        <v>0</v>
      </c>
      <c r="AJ20" s="18">
        <f>AH26</f>
        <v>0</v>
      </c>
      <c r="AK20" s="15"/>
      <c r="AL20" s="15"/>
      <c r="AM20" s="17"/>
      <c r="AN20" s="17"/>
      <c r="AO20" s="8"/>
      <c r="AP20" s="424" t="s">
        <v>85</v>
      </c>
      <c r="AQ20" s="372" t="s">
        <v>86</v>
      </c>
      <c r="AR20" s="372"/>
      <c r="AS20" s="372"/>
      <c r="AT20" s="372"/>
      <c r="AU20" s="373"/>
    </row>
    <row r="21" spans="1:101" s="9" customFormat="1" ht="12.95" customHeight="1" thickBot="1" x14ac:dyDescent="0.25">
      <c r="A21" s="407" t="str">
        <f>IF(D21=" "," ","Fr")</f>
        <v>Fr</v>
      </c>
      <c r="B21" s="171">
        <f>IF(C12=6,1,0)</f>
        <v>0</v>
      </c>
      <c r="C21" s="171">
        <f>IF(AND(B21=0,C20=0),0,C20+1)</f>
        <v>3</v>
      </c>
      <c r="D21" s="408">
        <f>IF($G$5=0," ",IF(C21=0," ",C21))</f>
        <v>3</v>
      </c>
      <c r="E21" s="267"/>
      <c r="F21" s="346"/>
      <c r="G21" s="267"/>
      <c r="H21" s="362"/>
      <c r="I21" s="267"/>
      <c r="J21" s="346"/>
      <c r="K21" s="289">
        <f t="shared" si="1"/>
        <v>0</v>
      </c>
      <c r="L21" s="409">
        <f t="shared" si="2"/>
        <v>0</v>
      </c>
      <c r="M21" s="410" t="str">
        <f t="shared" si="3"/>
        <v/>
      </c>
      <c r="N21" s="411" t="str">
        <f t="shared" si="4"/>
        <v/>
      </c>
      <c r="O21" s="277">
        <f t="shared" si="12"/>
        <v>0</v>
      </c>
      <c r="P21" s="409">
        <f>INT(O21/60)</f>
        <v>0</v>
      </c>
      <c r="Q21" s="412">
        <f>ROUND(MOD(O21,60),0)</f>
        <v>0</v>
      </c>
      <c r="R21" s="386"/>
      <c r="S21" s="387"/>
      <c r="T21" s="425">
        <f>R21</f>
        <v>0</v>
      </c>
      <c r="U21" s="426">
        <f>S21</f>
        <v>0</v>
      </c>
      <c r="V21" s="427">
        <f>(T21*60)+U21</f>
        <v>0</v>
      </c>
      <c r="W21" s="337">
        <f t="shared" si="8"/>
        <v>0</v>
      </c>
      <c r="X21" s="189">
        <f t="shared" si="13"/>
        <v>0</v>
      </c>
      <c r="Y21" s="189">
        <f t="shared" si="14"/>
        <v>0</v>
      </c>
      <c r="Z21" s="416" t="str">
        <f t="shared" si="9"/>
        <v xml:space="preserve"> </v>
      </c>
      <c r="AA21" s="417" t="str">
        <f t="shared" si="10"/>
        <v xml:space="preserve"> </v>
      </c>
      <c r="AB21" s="418" t="str">
        <f t="shared" si="11"/>
        <v xml:space="preserve"> </v>
      </c>
      <c r="AC21" s="419" t="str">
        <f>IF(E21=0," ",IF(Z21="-",((#REF!*60)+#REF!)*(-1),(#REF!*60)+#REF!))</f>
        <v xml:space="preserve"> </v>
      </c>
      <c r="AD21" s="528"/>
      <c r="AE21" s="102"/>
      <c r="AF21" s="428" t="s">
        <v>33</v>
      </c>
      <c r="AG21" s="429"/>
      <c r="AH21" s="423">
        <f>ROUND(AH19*AG17/100,0)</f>
        <v>0</v>
      </c>
      <c r="AI21" s="17">
        <f>AG26</f>
        <v>0</v>
      </c>
      <c r="AJ21" s="18">
        <f>AH26</f>
        <v>0</v>
      </c>
      <c r="AK21" s="15"/>
      <c r="AL21" s="15"/>
      <c r="AM21" s="17"/>
      <c r="AN21" s="17"/>
      <c r="AO21" s="8"/>
      <c r="AP21" s="424" t="s">
        <v>85</v>
      </c>
      <c r="AQ21" s="372" t="s">
        <v>87</v>
      </c>
      <c r="AR21" s="372"/>
      <c r="AS21" s="372"/>
      <c r="AT21" s="372"/>
      <c r="AU21" s="373"/>
    </row>
    <row r="22" spans="1:101" s="153" customFormat="1" ht="12.95" hidden="1" customHeight="1" outlineLevel="1" x14ac:dyDescent="0.2">
      <c r="A22" s="430" t="s">
        <v>34</v>
      </c>
      <c r="B22" s="171"/>
      <c r="C22" s="171">
        <f>IF((C21+1)&gt;AnzahlTage,0,C21+1)</f>
        <v>4</v>
      </c>
      <c r="D22" s="431">
        <f t="shared" ref="D22:D23" si="15">IF($G$5=0," ",IF(C22=0," ",C22))</f>
        <v>4</v>
      </c>
      <c r="E22" s="101"/>
      <c r="F22" s="347"/>
      <c r="G22" s="101"/>
      <c r="H22" s="363"/>
      <c r="I22" s="101"/>
      <c r="J22" s="347"/>
      <c r="K22" s="289">
        <f t="shared" si="1"/>
        <v>0</v>
      </c>
      <c r="L22" s="409">
        <f t="shared" si="2"/>
        <v>0</v>
      </c>
      <c r="M22" s="410" t="str">
        <f t="shared" si="3"/>
        <v/>
      </c>
      <c r="N22" s="411" t="str">
        <f t="shared" si="4"/>
        <v/>
      </c>
      <c r="O22" s="277">
        <f t="shared" ref="O22:O23" si="16">IF(E22="F",V22,IF(E22="U",V22,IF(E22="K",V22,K22-L22)))</f>
        <v>0</v>
      </c>
      <c r="P22" s="409">
        <f t="shared" ref="P22:P23" si="17">INT(O22/60)</f>
        <v>0</v>
      </c>
      <c r="Q22" s="412">
        <f t="shared" ref="Q22:Q23" si="18">ROUND(MOD(O22,60),0)</f>
        <v>0</v>
      </c>
      <c r="R22" s="388"/>
      <c r="S22" s="389"/>
      <c r="T22" s="425">
        <f t="shared" ref="T22:T23" si="19">R22</f>
        <v>0</v>
      </c>
      <c r="U22" s="426">
        <f t="shared" ref="U22:U23" si="20">S22</f>
        <v>0</v>
      </c>
      <c r="V22" s="427">
        <f t="shared" ref="V22:V23" si="21">(T22*60)+U22</f>
        <v>0</v>
      </c>
      <c r="W22" s="337">
        <f t="shared" si="8"/>
        <v>0</v>
      </c>
      <c r="X22" s="189">
        <f t="shared" si="13"/>
        <v>0</v>
      </c>
      <c r="Y22" s="189">
        <f t="shared" si="14"/>
        <v>0</v>
      </c>
      <c r="Z22" s="416" t="str">
        <f t="shared" si="9"/>
        <v xml:space="preserve"> </v>
      </c>
      <c r="AA22" s="417" t="str">
        <f t="shared" si="10"/>
        <v xml:space="preserve"> </v>
      </c>
      <c r="AB22" s="418" t="str">
        <f t="shared" si="11"/>
        <v xml:space="preserve"> </v>
      </c>
      <c r="AC22" s="432"/>
      <c r="AD22" s="528"/>
      <c r="AE22" s="433"/>
      <c r="AF22" s="434"/>
      <c r="AG22" s="435"/>
      <c r="AH22" s="436"/>
      <c r="AJ22" s="154"/>
      <c r="AK22" s="437"/>
      <c r="AL22" s="437"/>
      <c r="AO22" s="438"/>
      <c r="AP22" s="374"/>
      <c r="AQ22" s="375"/>
      <c r="AR22" s="375"/>
      <c r="AS22" s="375"/>
      <c r="AT22" s="375"/>
      <c r="AU22" s="376"/>
    </row>
    <row r="23" spans="1:101" s="153" customFormat="1" ht="12.95" hidden="1" customHeight="1" outlineLevel="1" thickBot="1" x14ac:dyDescent="0.25">
      <c r="A23" s="430" t="s">
        <v>35</v>
      </c>
      <c r="B23" s="171"/>
      <c r="C23" s="171">
        <f>IF((C22+1)&gt;AnzahlTage,0,C22+1)</f>
        <v>5</v>
      </c>
      <c r="D23" s="431">
        <f t="shared" si="15"/>
        <v>5</v>
      </c>
      <c r="E23" s="101"/>
      <c r="F23" s="347"/>
      <c r="G23" s="101"/>
      <c r="H23" s="363"/>
      <c r="I23" s="101"/>
      <c r="J23" s="347"/>
      <c r="K23" s="289">
        <f t="shared" si="1"/>
        <v>0</v>
      </c>
      <c r="L23" s="409">
        <f t="shared" si="2"/>
        <v>0</v>
      </c>
      <c r="M23" s="410" t="str">
        <f t="shared" si="3"/>
        <v/>
      </c>
      <c r="N23" s="411" t="str">
        <f t="shared" si="4"/>
        <v/>
      </c>
      <c r="O23" s="277">
        <f t="shared" si="16"/>
        <v>0</v>
      </c>
      <c r="P23" s="409">
        <f t="shared" si="17"/>
        <v>0</v>
      </c>
      <c r="Q23" s="412">
        <f t="shared" si="18"/>
        <v>0</v>
      </c>
      <c r="R23" s="388"/>
      <c r="S23" s="389"/>
      <c r="T23" s="425">
        <f t="shared" si="19"/>
        <v>0</v>
      </c>
      <c r="U23" s="426">
        <f t="shared" si="20"/>
        <v>0</v>
      </c>
      <c r="V23" s="427">
        <f t="shared" si="21"/>
        <v>0</v>
      </c>
      <c r="W23" s="337">
        <f t="shared" si="8"/>
        <v>0</v>
      </c>
      <c r="X23" s="189">
        <f t="shared" si="13"/>
        <v>0</v>
      </c>
      <c r="Y23" s="189">
        <f t="shared" si="14"/>
        <v>0</v>
      </c>
      <c r="Z23" s="416" t="str">
        <f t="shared" si="9"/>
        <v xml:space="preserve"> </v>
      </c>
      <c r="AA23" s="417" t="str">
        <f t="shared" si="10"/>
        <v xml:space="preserve"> </v>
      </c>
      <c r="AB23" s="418" t="str">
        <f t="shared" si="11"/>
        <v xml:space="preserve"> </v>
      </c>
      <c r="AC23" s="432"/>
      <c r="AD23" s="528"/>
      <c r="AE23" s="433"/>
      <c r="AF23" s="434"/>
      <c r="AG23" s="435"/>
      <c r="AH23" s="436"/>
      <c r="AJ23" s="154"/>
      <c r="AK23" s="437"/>
      <c r="AL23" s="437"/>
      <c r="AO23" s="438"/>
      <c r="AP23" s="374"/>
      <c r="AQ23" s="375"/>
      <c r="AR23" s="375"/>
      <c r="AS23" s="375"/>
      <c r="AT23" s="375"/>
      <c r="AU23" s="376"/>
    </row>
    <row r="24" spans="1:101" s="367" customFormat="1" ht="13.5" hidden="1" customHeight="1" outlineLevel="2" thickBot="1" x14ac:dyDescent="0.25">
      <c r="B24" s="180"/>
      <c r="E24" s="518">
        <f>COUNTA(E17:E23)</f>
        <v>0</v>
      </c>
      <c r="F24" s="440"/>
      <c r="G24" s="441"/>
      <c r="H24" s="442"/>
      <c r="I24" s="439"/>
      <c r="J24" s="440"/>
      <c r="K24" s="290"/>
      <c r="L24" s="443"/>
      <c r="M24" s="514"/>
      <c r="N24" s="450"/>
      <c r="O24" s="517">
        <f>SUM(O17:O23)</f>
        <v>0</v>
      </c>
      <c r="P24" s="179"/>
      <c r="Q24" s="179"/>
      <c r="R24" s="521"/>
      <c r="S24" s="518">
        <f>COUNTA(S17:S23)</f>
        <v>0</v>
      </c>
      <c r="T24" s="444">
        <f>INT(V24/60)</f>
        <v>0</v>
      </c>
      <c r="U24" s="445">
        <f>MOD(V24,60)</f>
        <v>0</v>
      </c>
      <c r="V24" s="446">
        <f>SUM(V17:V23)</f>
        <v>0</v>
      </c>
      <c r="W24" s="447">
        <f>SUM(W17:W23)</f>
        <v>0</v>
      </c>
      <c r="X24" s="219">
        <f t="shared" si="13"/>
        <v>0</v>
      </c>
      <c r="Y24" s="189">
        <f t="shared" ref="Y24" si="22">IF(W24&lt;0,MOD(W24*(-1),60),MOD(W24,60))</f>
        <v>0</v>
      </c>
      <c r="Z24" s="448"/>
      <c r="AA24" s="449"/>
      <c r="AB24" s="450"/>
      <c r="AC24" s="451"/>
      <c r="AD24" s="529"/>
      <c r="AE24" s="452"/>
      <c r="AF24" s="452"/>
      <c r="AG24" s="453">
        <f>INT(AH21/60)</f>
        <v>0</v>
      </c>
      <c r="AH24" s="454"/>
      <c r="AI24" s="197"/>
      <c r="AJ24" s="455"/>
      <c r="AK24" s="456"/>
      <c r="AL24" s="456"/>
      <c r="AM24" s="197"/>
      <c r="AN24" s="197"/>
      <c r="AO24" s="457"/>
      <c r="AP24" s="458"/>
      <c r="AQ24" s="459"/>
      <c r="AR24" s="459"/>
      <c r="AS24" s="459"/>
      <c r="AT24" s="459"/>
      <c r="AU24" s="460"/>
    </row>
    <row r="25" spans="1:101" s="197" customFormat="1" ht="13.5" hidden="1" customHeight="1" outlineLevel="2" thickTop="1" thickBot="1" x14ac:dyDescent="0.25">
      <c r="B25" s="180"/>
      <c r="D25" s="461"/>
      <c r="E25" s="439"/>
      <c r="F25" s="440"/>
      <c r="G25" s="441"/>
      <c r="H25" s="442"/>
      <c r="I25" s="439"/>
      <c r="J25" s="440"/>
      <c r="K25" s="290"/>
      <c r="L25" s="443"/>
      <c r="M25" s="512"/>
      <c r="N25" s="513"/>
      <c r="O25" s="204"/>
      <c r="P25" s="204"/>
      <c r="Q25" s="204"/>
      <c r="R25" s="482"/>
      <c r="S25" s="522"/>
      <c r="T25" s="209"/>
      <c r="U25" s="209"/>
      <c r="V25" s="462"/>
      <c r="W25" s="205"/>
      <c r="X25" s="179"/>
      <c r="Y25" s="179"/>
      <c r="Z25" s="463"/>
      <c r="AA25" s="464"/>
      <c r="AB25" s="465"/>
      <c r="AC25" s="451"/>
      <c r="AD25" s="529"/>
      <c r="AE25" s="452"/>
      <c r="AF25" s="452"/>
      <c r="AG25" s="453"/>
      <c r="AH25" s="454"/>
      <c r="AJ25" s="455"/>
      <c r="AK25" s="456"/>
      <c r="AL25" s="456"/>
      <c r="AO25" s="220"/>
      <c r="AP25" s="466"/>
      <c r="AQ25" s="467"/>
      <c r="AR25" s="467"/>
      <c r="AS25" s="467"/>
      <c r="AT25" s="467"/>
      <c r="AU25" s="468"/>
    </row>
    <row r="26" spans="1:101" s="9" customFormat="1" ht="12.95" customHeight="1" collapsed="1" thickBot="1" x14ac:dyDescent="0.25">
      <c r="A26" s="469"/>
      <c r="B26" s="180"/>
      <c r="C26" s="204"/>
      <c r="D26" s="343"/>
      <c r="E26" s="470"/>
      <c r="F26" s="470"/>
      <c r="G26" s="470"/>
      <c r="H26" s="470"/>
      <c r="I26" s="470"/>
      <c r="J26" s="470"/>
      <c r="K26" s="291"/>
      <c r="L26" s="443"/>
      <c r="M26" s="515" t="str">
        <f>IF(E24=0," ",INT(O24/60))</f>
        <v xml:space="preserve"> </v>
      </c>
      <c r="N26" s="516" t="str">
        <f>IF(E24=0," ",MOD(O24,60))</f>
        <v xml:space="preserve"> </v>
      </c>
      <c r="O26" s="179"/>
      <c r="P26" s="179"/>
      <c r="Q26" s="179"/>
      <c r="R26" s="471" t="str">
        <f>IF(S24=0," ",T24)</f>
        <v xml:space="preserve"> </v>
      </c>
      <c r="S26" s="472" t="str">
        <f>IF(S24=0," ",U24)</f>
        <v xml:space="preserve"> </v>
      </c>
      <c r="T26" s="473"/>
      <c r="U26" s="473"/>
      <c r="V26" s="474"/>
      <c r="W26" s="205"/>
      <c r="X26" s="179"/>
      <c r="Y26" s="179"/>
      <c r="Z26" s="519" t="str">
        <f>IF(W24&lt;0,"-",IF(W24&gt;0,"+"," "))</f>
        <v xml:space="preserve"> </v>
      </c>
      <c r="AA26" s="475" t="str">
        <f>(IF(AND(E24=0,S24=0)," ",IF(X24&lt;0,(X24*(-1)),X24)))</f>
        <v xml:space="preserve"> </v>
      </c>
      <c r="AB26" s="520" t="str">
        <f>(IF(AND(E24=0,S24=0)," ",IF(Y24=60,0,Y24)))</f>
        <v xml:space="preserve"> </v>
      </c>
      <c r="AC26" s="432">
        <f>SUM(AC17:AC21)</f>
        <v>0</v>
      </c>
      <c r="AD26" s="530"/>
      <c r="AE26" s="102"/>
      <c r="AF26" s="102"/>
      <c r="AG26" s="102">
        <f>INT(AH21/60)</f>
        <v>0</v>
      </c>
      <c r="AH26" s="423">
        <f>MOD(AH21,60)</f>
        <v>0</v>
      </c>
      <c r="AI26" s="17"/>
      <c r="AJ26" s="18"/>
      <c r="AK26" s="15"/>
      <c r="AL26" s="15"/>
      <c r="AM26" s="17"/>
      <c r="AN26" s="17"/>
      <c r="AO26" s="8"/>
      <c r="AP26" s="371"/>
      <c r="AQ26" s="372"/>
      <c r="AR26" s="372"/>
      <c r="AS26" s="372"/>
      <c r="AT26" s="372"/>
      <c r="AU26" s="373"/>
    </row>
    <row r="27" spans="1:101" s="9" customFormat="1" ht="12.95" customHeight="1" x14ac:dyDescent="0.2">
      <c r="A27" s="407" t="str">
        <f>IF(D27=" "," ","Mo")</f>
        <v>Mo</v>
      </c>
      <c r="B27" s="476"/>
      <c r="C27" s="171">
        <f>IF((C23+1)&gt;AnzahlTage,0,C23+1)</f>
        <v>6</v>
      </c>
      <c r="D27" s="408">
        <f>IF($G$5=0," ",IF(C27=0," ",C27))</f>
        <v>6</v>
      </c>
      <c r="E27" s="101"/>
      <c r="F27" s="347"/>
      <c r="G27" s="101"/>
      <c r="H27" s="363"/>
      <c r="I27" s="101"/>
      <c r="J27" s="363"/>
      <c r="K27" s="289">
        <f t="shared" ref="K27:K33" si="23">IF(E27="A",0,((G27*60)+H27)-((E27*60)+F27))</f>
        <v>0</v>
      </c>
      <c r="L27" s="409">
        <f t="shared" ref="L27:L33" si="24">(I27*60)+J27</f>
        <v>0</v>
      </c>
      <c r="M27" s="410" t="str">
        <f t="shared" ref="M27:M33" si="25">IF(E27=0,"",P27)</f>
        <v/>
      </c>
      <c r="N27" s="411" t="str">
        <f t="shared" ref="N27:N33" si="26">IF(E27=0,"",Q27)</f>
        <v/>
      </c>
      <c r="O27" s="277">
        <f>IF(E27="A",0,IF(E27="F",V27,IF(E27="U",V27,IF(E27="K",V27,K27-L27))))</f>
        <v>0</v>
      </c>
      <c r="P27" s="409">
        <f>INT(O27/60)</f>
        <v>0</v>
      </c>
      <c r="Q27" s="412">
        <f>ROUND(MOD(O27,60),0)</f>
        <v>0</v>
      </c>
      <c r="R27" s="386"/>
      <c r="S27" s="387"/>
      <c r="T27" s="413">
        <f t="shared" ref="T27:T30" si="27">R27</f>
        <v>0</v>
      </c>
      <c r="U27" s="414">
        <f t="shared" ref="U27:U30" si="28">S27</f>
        <v>0</v>
      </c>
      <c r="V27" s="415">
        <f t="shared" ref="V27:V30" si="29">(T27*60)+U27</f>
        <v>0</v>
      </c>
      <c r="W27" s="337">
        <f t="shared" ref="W27:W33" si="30">IF(E27=0,0,O27-V27)</f>
        <v>0</v>
      </c>
      <c r="X27" s="189">
        <f>IF(W27&lt;0,INT((W27*(-1))/60),INT(W27/60))</f>
        <v>0</v>
      </c>
      <c r="Y27" s="189">
        <f>IF(W27&lt;0,MOD(W27*(-1),60),MOD(W27,60))</f>
        <v>0</v>
      </c>
      <c r="Z27" s="416" t="str">
        <f t="shared" ref="Z27:Z33" si="31">IF(E27=0," ",IF(W27&lt;0,"-",IF(W27&gt;0,"+","")))</f>
        <v xml:space="preserve"> </v>
      </c>
      <c r="AA27" s="417" t="str">
        <f t="shared" ref="AA27:AA33" si="32">IF(E27=0," ",IF(X27&lt;0,(X27*(-1)),X27))</f>
        <v xml:space="preserve"> </v>
      </c>
      <c r="AB27" s="418" t="str">
        <f t="shared" ref="AB27:AB33" si="33">IF(E27=0," ",IF(Y27=60,0,Y27))</f>
        <v xml:space="preserve"> </v>
      </c>
      <c r="AC27" s="419" t="str">
        <f>IF(E27=0," ",IF(Z27="-",((#REF!*60)+#REF!)*(-1),(#REF!*60)+#REF!))</f>
        <v xml:space="preserve"> </v>
      </c>
      <c r="AD27" s="528"/>
      <c r="AE27" s="102"/>
      <c r="AF27" s="102"/>
      <c r="AG27" s="115"/>
      <c r="AH27" s="116"/>
      <c r="AI27" s="17">
        <f>AG26</f>
        <v>0</v>
      </c>
      <c r="AJ27" s="18">
        <f>AH26</f>
        <v>0</v>
      </c>
      <c r="AK27" s="15"/>
      <c r="AL27" s="15"/>
      <c r="AM27" s="17"/>
      <c r="AN27" s="17"/>
      <c r="AO27" s="8"/>
      <c r="AP27" s="371"/>
      <c r="AQ27" s="372"/>
      <c r="AR27" s="372"/>
      <c r="AS27" s="372"/>
      <c r="AT27" s="372"/>
      <c r="AU27" s="373"/>
    </row>
    <row r="28" spans="1:101" s="9" customFormat="1" ht="12.95" customHeight="1" x14ac:dyDescent="0.2">
      <c r="A28" s="407" t="str">
        <f>IF(D28=" "," ","Di")</f>
        <v>Di</v>
      </c>
      <c r="B28" s="476"/>
      <c r="C28" s="171">
        <f t="shared" ref="C28:C33" si="34">IF((C27+1)&gt;AnzahlTage,0,C27+1)</f>
        <v>7</v>
      </c>
      <c r="D28" s="408">
        <f>IF($G$5=0," ",IF(C28=0," ",C28))</f>
        <v>7</v>
      </c>
      <c r="E28" s="267"/>
      <c r="F28" s="346"/>
      <c r="G28" s="267"/>
      <c r="H28" s="362"/>
      <c r="I28" s="267"/>
      <c r="J28" s="362"/>
      <c r="K28" s="289">
        <f t="shared" si="23"/>
        <v>0</v>
      </c>
      <c r="L28" s="409">
        <f t="shared" si="24"/>
        <v>0</v>
      </c>
      <c r="M28" s="410" t="str">
        <f t="shared" si="25"/>
        <v/>
      </c>
      <c r="N28" s="411" t="str">
        <f t="shared" si="26"/>
        <v/>
      </c>
      <c r="O28" s="277">
        <f t="shared" ref="O28:O31" si="35">IF(E28="A",0,IF(E28="F",V28,IF(E28="U",V28,IF(E28="K",V28,K28-L28))))</f>
        <v>0</v>
      </c>
      <c r="P28" s="409">
        <f>INT(O28/60)</f>
        <v>0</v>
      </c>
      <c r="Q28" s="412">
        <f>ROUND(MOD(O28,60),0)</f>
        <v>0</v>
      </c>
      <c r="R28" s="386"/>
      <c r="S28" s="387"/>
      <c r="T28" s="413">
        <f t="shared" si="27"/>
        <v>0</v>
      </c>
      <c r="U28" s="414">
        <f t="shared" si="28"/>
        <v>0</v>
      </c>
      <c r="V28" s="415">
        <f t="shared" si="29"/>
        <v>0</v>
      </c>
      <c r="W28" s="337">
        <f t="shared" si="30"/>
        <v>0</v>
      </c>
      <c r="X28" s="189">
        <f t="shared" ref="X28:X34" si="36">IF(W28&lt;0,INT((W28*(-1))/60),INT(W28/60))</f>
        <v>0</v>
      </c>
      <c r="Y28" s="189">
        <f t="shared" ref="Y28:Y31" si="37">IF(W28&lt;0,MOD(W28*(-1),60),MOD(W28,60))</f>
        <v>0</v>
      </c>
      <c r="Z28" s="416" t="str">
        <f t="shared" si="31"/>
        <v xml:space="preserve"> </v>
      </c>
      <c r="AA28" s="417" t="str">
        <f t="shared" si="32"/>
        <v xml:space="preserve"> </v>
      </c>
      <c r="AB28" s="418" t="str">
        <f t="shared" si="33"/>
        <v xml:space="preserve"> </v>
      </c>
      <c r="AC28" s="419" t="str">
        <f>IF(E28=0," ",IF(Z28="-",((#REF!*60)+#REF!)*(-1),(#REF!*60)+#REF!))</f>
        <v xml:space="preserve"> </v>
      </c>
      <c r="AD28" s="528"/>
      <c r="AE28" s="102"/>
      <c r="AF28" s="102"/>
      <c r="AG28" s="115"/>
      <c r="AH28" s="116"/>
      <c r="AI28" s="17">
        <f>AG26</f>
        <v>0</v>
      </c>
      <c r="AJ28" s="18">
        <f>AH26</f>
        <v>0</v>
      </c>
      <c r="AK28" s="15"/>
      <c r="AL28" s="15"/>
      <c r="AM28" s="17"/>
      <c r="AN28" s="17"/>
      <c r="AO28" s="8"/>
      <c r="AP28" s="371"/>
      <c r="AQ28" s="372"/>
      <c r="AR28" s="372"/>
      <c r="AS28" s="372"/>
      <c r="AT28" s="372"/>
      <c r="AU28" s="373"/>
    </row>
    <row r="29" spans="1:101" s="9" customFormat="1" ht="12.95" customHeight="1" x14ac:dyDescent="0.2">
      <c r="A29" s="407" t="str">
        <f>IF(D29=" "," ","Mi")</f>
        <v>Mi</v>
      </c>
      <c r="B29" s="476"/>
      <c r="C29" s="171">
        <f t="shared" si="34"/>
        <v>8</v>
      </c>
      <c r="D29" s="408">
        <f>IF($G$5=0," ",IF(C29=0," ",C29))</f>
        <v>8</v>
      </c>
      <c r="E29" s="267"/>
      <c r="F29" s="346"/>
      <c r="G29" s="267"/>
      <c r="H29" s="362"/>
      <c r="I29" s="267"/>
      <c r="J29" s="362"/>
      <c r="K29" s="289">
        <f t="shared" si="23"/>
        <v>0</v>
      </c>
      <c r="L29" s="409">
        <f t="shared" si="24"/>
        <v>0</v>
      </c>
      <c r="M29" s="410" t="str">
        <f t="shared" si="25"/>
        <v/>
      </c>
      <c r="N29" s="411" t="str">
        <f t="shared" si="26"/>
        <v/>
      </c>
      <c r="O29" s="277">
        <f t="shared" si="35"/>
        <v>0</v>
      </c>
      <c r="P29" s="409">
        <f>INT(O29/60)</f>
        <v>0</v>
      </c>
      <c r="Q29" s="412">
        <f>ROUND(MOD(O29,60),0)</f>
        <v>0</v>
      </c>
      <c r="R29" s="386"/>
      <c r="S29" s="387"/>
      <c r="T29" s="413">
        <f t="shared" si="27"/>
        <v>0</v>
      </c>
      <c r="U29" s="414">
        <f t="shared" si="28"/>
        <v>0</v>
      </c>
      <c r="V29" s="415">
        <f t="shared" si="29"/>
        <v>0</v>
      </c>
      <c r="W29" s="337">
        <f t="shared" si="30"/>
        <v>0</v>
      </c>
      <c r="X29" s="189">
        <f t="shared" si="36"/>
        <v>0</v>
      </c>
      <c r="Y29" s="189">
        <f t="shared" si="37"/>
        <v>0</v>
      </c>
      <c r="Z29" s="416" t="str">
        <f t="shared" si="31"/>
        <v xml:space="preserve"> </v>
      </c>
      <c r="AA29" s="417" t="str">
        <f t="shared" si="32"/>
        <v xml:space="preserve"> </v>
      </c>
      <c r="AB29" s="418" t="str">
        <f t="shared" si="33"/>
        <v xml:space="preserve"> </v>
      </c>
      <c r="AC29" s="419" t="str">
        <f>IF(E29=0," ",IF(Z29="-",((#REF!*60)+#REF!)*(-1),(#REF!*60)+#REF!))</f>
        <v xml:space="preserve"> </v>
      </c>
      <c r="AD29" s="528"/>
      <c r="AE29" s="102"/>
      <c r="AF29" s="102"/>
      <c r="AG29" s="115"/>
      <c r="AH29" s="116"/>
      <c r="AI29" s="17">
        <f>AG26</f>
        <v>0</v>
      </c>
      <c r="AJ29" s="18">
        <f>AH26</f>
        <v>0</v>
      </c>
      <c r="AK29" s="15"/>
      <c r="AL29" s="15"/>
      <c r="AM29" s="17"/>
      <c r="AN29" s="17"/>
      <c r="AO29" s="8"/>
      <c r="AP29" s="371"/>
      <c r="AQ29" s="372"/>
      <c r="AR29" s="372"/>
      <c r="AS29" s="372"/>
      <c r="AT29" s="372"/>
      <c r="AU29" s="373"/>
    </row>
    <row r="30" spans="1:101" s="9" customFormat="1" ht="12.95" customHeight="1" x14ac:dyDescent="0.2">
      <c r="A30" s="407" t="str">
        <f>IF(D30=" "," ","Do")</f>
        <v>Do</v>
      </c>
      <c r="B30" s="476"/>
      <c r="C30" s="171">
        <f t="shared" si="34"/>
        <v>9</v>
      </c>
      <c r="D30" s="408">
        <f>IF($G$5=0," ",IF(C30=0," ",C30))</f>
        <v>9</v>
      </c>
      <c r="E30" s="267"/>
      <c r="F30" s="346"/>
      <c r="G30" s="267"/>
      <c r="H30" s="362"/>
      <c r="I30" s="267"/>
      <c r="J30" s="362"/>
      <c r="K30" s="289">
        <f t="shared" si="23"/>
        <v>0</v>
      </c>
      <c r="L30" s="409">
        <f t="shared" si="24"/>
        <v>0</v>
      </c>
      <c r="M30" s="410" t="str">
        <f t="shared" si="25"/>
        <v/>
      </c>
      <c r="N30" s="411" t="str">
        <f t="shared" si="26"/>
        <v/>
      </c>
      <c r="O30" s="277">
        <f t="shared" si="35"/>
        <v>0</v>
      </c>
      <c r="P30" s="409">
        <f>INT(O30/60)</f>
        <v>0</v>
      </c>
      <c r="Q30" s="412">
        <f>ROUND(MOD(O30,60),0)</f>
        <v>0</v>
      </c>
      <c r="R30" s="386"/>
      <c r="S30" s="387"/>
      <c r="T30" s="413">
        <f t="shared" si="27"/>
        <v>0</v>
      </c>
      <c r="U30" s="414">
        <f t="shared" si="28"/>
        <v>0</v>
      </c>
      <c r="V30" s="415">
        <f t="shared" si="29"/>
        <v>0</v>
      </c>
      <c r="W30" s="337">
        <f t="shared" si="30"/>
        <v>0</v>
      </c>
      <c r="X30" s="189">
        <f t="shared" si="36"/>
        <v>0</v>
      </c>
      <c r="Y30" s="189">
        <f t="shared" si="37"/>
        <v>0</v>
      </c>
      <c r="Z30" s="416" t="str">
        <f t="shared" si="31"/>
        <v xml:space="preserve"> </v>
      </c>
      <c r="AA30" s="417" t="str">
        <f t="shared" si="32"/>
        <v xml:space="preserve"> </v>
      </c>
      <c r="AB30" s="418" t="str">
        <f t="shared" si="33"/>
        <v xml:space="preserve"> </v>
      </c>
      <c r="AC30" s="419" t="str">
        <f>IF(E30=0," ",IF(Z30="-",((#REF!*60)+#REF!)*(-1),(#REF!*60)+#REF!))</f>
        <v xml:space="preserve"> </v>
      </c>
      <c r="AD30" s="528"/>
      <c r="AE30" s="102"/>
      <c r="AF30" s="102"/>
      <c r="AG30" s="115"/>
      <c r="AH30" s="116"/>
      <c r="AI30" s="17">
        <f>AG26</f>
        <v>0</v>
      </c>
      <c r="AJ30" s="18">
        <f>AH26</f>
        <v>0</v>
      </c>
      <c r="AK30" s="15"/>
      <c r="AL30" s="15"/>
      <c r="AM30" s="17"/>
      <c r="AN30" s="17"/>
      <c r="AO30" s="8"/>
      <c r="AP30" s="371"/>
      <c r="AQ30" s="372"/>
      <c r="AR30" s="372"/>
      <c r="AS30" s="372"/>
      <c r="AT30" s="372"/>
      <c r="AU30" s="373"/>
    </row>
    <row r="31" spans="1:101" s="9" customFormat="1" ht="12.95" customHeight="1" thickBot="1" x14ac:dyDescent="0.25">
      <c r="A31" s="407" t="str">
        <f>IF(D31=" "," ","Fr")</f>
        <v>Fr</v>
      </c>
      <c r="B31" s="476"/>
      <c r="C31" s="171">
        <f t="shared" si="34"/>
        <v>10</v>
      </c>
      <c r="D31" s="408">
        <f>IF($G$5=0," ",IF(C31=0," ",C31))</f>
        <v>10</v>
      </c>
      <c r="E31" s="267"/>
      <c r="F31" s="346"/>
      <c r="G31" s="267"/>
      <c r="H31" s="362"/>
      <c r="I31" s="267"/>
      <c r="J31" s="362"/>
      <c r="K31" s="289">
        <f t="shared" si="23"/>
        <v>0</v>
      </c>
      <c r="L31" s="409">
        <f t="shared" si="24"/>
        <v>0</v>
      </c>
      <c r="M31" s="410" t="str">
        <f t="shared" si="25"/>
        <v/>
      </c>
      <c r="N31" s="411" t="str">
        <f t="shared" si="26"/>
        <v/>
      </c>
      <c r="O31" s="277">
        <f t="shared" si="35"/>
        <v>0</v>
      </c>
      <c r="P31" s="409">
        <f>INT(O31/60)</f>
        <v>0</v>
      </c>
      <c r="Q31" s="412">
        <f>ROUND(MOD(O31,60),0)</f>
        <v>0</v>
      </c>
      <c r="R31" s="386"/>
      <c r="S31" s="387"/>
      <c r="T31" s="425">
        <f>R31</f>
        <v>0</v>
      </c>
      <c r="U31" s="426">
        <f>S31</f>
        <v>0</v>
      </c>
      <c r="V31" s="427">
        <f>(T31*60)+U31</f>
        <v>0</v>
      </c>
      <c r="W31" s="337">
        <f t="shared" si="30"/>
        <v>0</v>
      </c>
      <c r="X31" s="189">
        <f t="shared" si="36"/>
        <v>0</v>
      </c>
      <c r="Y31" s="189">
        <f t="shared" si="37"/>
        <v>0</v>
      </c>
      <c r="Z31" s="416" t="str">
        <f t="shared" si="31"/>
        <v xml:space="preserve"> </v>
      </c>
      <c r="AA31" s="417" t="str">
        <f t="shared" si="32"/>
        <v xml:space="preserve"> </v>
      </c>
      <c r="AB31" s="418" t="str">
        <f t="shared" si="33"/>
        <v xml:space="preserve"> </v>
      </c>
      <c r="AC31" s="419" t="str">
        <f>IF(E31=0," ",IF(Z31="-",((#REF!*60)+#REF!)*(-1),(#REF!*60)+#REF!))</f>
        <v xml:space="preserve"> </v>
      </c>
      <c r="AD31" s="528"/>
      <c r="AE31" s="102"/>
      <c r="AF31" s="102"/>
      <c r="AG31" s="115"/>
      <c r="AH31" s="116"/>
      <c r="AI31" s="17">
        <f>AG26</f>
        <v>0</v>
      </c>
      <c r="AJ31" s="18">
        <f>AH26</f>
        <v>0</v>
      </c>
      <c r="AK31" s="15"/>
      <c r="AL31" s="15"/>
      <c r="AM31" s="17"/>
      <c r="AN31" s="17"/>
      <c r="AO31" s="438"/>
      <c r="AP31" s="374"/>
      <c r="AQ31" s="375"/>
      <c r="AR31" s="375"/>
      <c r="AS31" s="375"/>
      <c r="AT31" s="375"/>
      <c r="AU31" s="376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</row>
    <row r="32" spans="1:101" s="477" customFormat="1" ht="13.5" hidden="1" customHeight="1" outlineLevel="1" x14ac:dyDescent="0.2">
      <c r="A32" s="407" t="str">
        <f>IF(D32=" "," ","Sa")</f>
        <v>Sa</v>
      </c>
      <c r="B32" s="180"/>
      <c r="C32" s="171">
        <f t="shared" si="34"/>
        <v>11</v>
      </c>
      <c r="D32" s="408">
        <f t="shared" ref="D32:D33" si="38">IF($G$5=0," ",IF(C32=0," ",C32))</f>
        <v>11</v>
      </c>
      <c r="E32" s="101"/>
      <c r="F32" s="347"/>
      <c r="G32" s="101"/>
      <c r="H32" s="363"/>
      <c r="I32" s="101"/>
      <c r="J32" s="347"/>
      <c r="K32" s="289">
        <f t="shared" si="23"/>
        <v>0</v>
      </c>
      <c r="L32" s="409">
        <f t="shared" si="24"/>
        <v>0</v>
      </c>
      <c r="M32" s="410" t="str">
        <f t="shared" si="25"/>
        <v/>
      </c>
      <c r="N32" s="411" t="str">
        <f t="shared" si="26"/>
        <v/>
      </c>
      <c r="O32" s="277">
        <f t="shared" ref="O32:O33" si="39">IF(E32="F",V32,IF(E32="U",V32,IF(E32="K",V32,K32-L32)))</f>
        <v>0</v>
      </c>
      <c r="P32" s="409">
        <f t="shared" ref="P32:P33" si="40">INT(O32/60)</f>
        <v>0</v>
      </c>
      <c r="Q32" s="412">
        <f t="shared" ref="Q32:Q33" si="41">ROUND(MOD(O32,60),0)</f>
        <v>0</v>
      </c>
      <c r="R32" s="388"/>
      <c r="S32" s="389"/>
      <c r="T32" s="425">
        <f t="shared" ref="T32:T33" si="42">R32</f>
        <v>0</v>
      </c>
      <c r="U32" s="426">
        <f t="shared" ref="U32:U33" si="43">S32</f>
        <v>0</v>
      </c>
      <c r="V32" s="427">
        <f t="shared" ref="V32:V33" si="44">(T32*60)+U32</f>
        <v>0</v>
      </c>
      <c r="W32" s="337">
        <f t="shared" si="30"/>
        <v>0</v>
      </c>
      <c r="X32" s="189">
        <f t="shared" si="36"/>
        <v>0</v>
      </c>
      <c r="Y32" s="189">
        <f t="shared" ref="Y32:Y34" si="45">IF(W32&lt;0,MOD(W32*(-1),60),MOD(W32,60))</f>
        <v>0</v>
      </c>
      <c r="Z32" s="416" t="str">
        <f t="shared" si="31"/>
        <v xml:space="preserve"> </v>
      </c>
      <c r="AA32" s="417" t="str">
        <f t="shared" si="32"/>
        <v xml:space="preserve"> </v>
      </c>
      <c r="AB32" s="418" t="str">
        <f t="shared" si="33"/>
        <v xml:space="preserve"> </v>
      </c>
      <c r="AC32" s="432"/>
      <c r="AD32" s="528"/>
      <c r="AE32" s="102"/>
      <c r="AF32" s="102"/>
      <c r="AG32" s="115"/>
      <c r="AH32" s="116"/>
      <c r="AI32" s="17"/>
      <c r="AJ32" s="18"/>
      <c r="AK32" s="15"/>
      <c r="AL32" s="15"/>
      <c r="AM32" s="17"/>
      <c r="AN32" s="17"/>
      <c r="AO32" s="438"/>
      <c r="AP32" s="374"/>
      <c r="AQ32" s="375"/>
      <c r="AR32" s="375"/>
      <c r="AS32" s="375"/>
      <c r="AT32" s="375"/>
      <c r="AU32" s="376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</row>
    <row r="33" spans="1:47" s="153" customFormat="1" ht="13.5" hidden="1" customHeight="1" outlineLevel="1" thickBot="1" x14ac:dyDescent="0.25">
      <c r="A33" s="407" t="str">
        <f>IF(D33=" "," ","So")</f>
        <v>So</v>
      </c>
      <c r="B33" s="180"/>
      <c r="C33" s="171">
        <f t="shared" si="34"/>
        <v>12</v>
      </c>
      <c r="D33" s="408">
        <f t="shared" si="38"/>
        <v>12</v>
      </c>
      <c r="E33" s="101"/>
      <c r="F33" s="347"/>
      <c r="G33" s="101"/>
      <c r="H33" s="363"/>
      <c r="I33" s="101"/>
      <c r="J33" s="347"/>
      <c r="K33" s="289">
        <f t="shared" si="23"/>
        <v>0</v>
      </c>
      <c r="L33" s="409">
        <f t="shared" si="24"/>
        <v>0</v>
      </c>
      <c r="M33" s="410" t="str">
        <f t="shared" si="25"/>
        <v/>
      </c>
      <c r="N33" s="411" t="str">
        <f t="shared" si="26"/>
        <v/>
      </c>
      <c r="O33" s="277">
        <f t="shared" si="39"/>
        <v>0</v>
      </c>
      <c r="P33" s="409">
        <f t="shared" si="40"/>
        <v>0</v>
      </c>
      <c r="Q33" s="412">
        <f t="shared" si="41"/>
        <v>0</v>
      </c>
      <c r="R33" s="388"/>
      <c r="S33" s="389"/>
      <c r="T33" s="425">
        <f t="shared" si="42"/>
        <v>0</v>
      </c>
      <c r="U33" s="426">
        <f t="shared" si="43"/>
        <v>0</v>
      </c>
      <c r="V33" s="427">
        <f t="shared" si="44"/>
        <v>0</v>
      </c>
      <c r="W33" s="337">
        <f t="shared" si="30"/>
        <v>0</v>
      </c>
      <c r="X33" s="189">
        <f t="shared" si="36"/>
        <v>0</v>
      </c>
      <c r="Y33" s="189">
        <f t="shared" si="45"/>
        <v>0</v>
      </c>
      <c r="Z33" s="416" t="str">
        <f t="shared" si="31"/>
        <v xml:space="preserve"> </v>
      </c>
      <c r="AA33" s="417" t="str">
        <f t="shared" si="32"/>
        <v xml:space="preserve"> </v>
      </c>
      <c r="AB33" s="418" t="str">
        <f t="shared" si="33"/>
        <v xml:space="preserve"> </v>
      </c>
      <c r="AC33" s="432"/>
      <c r="AD33" s="528"/>
      <c r="AE33" s="102"/>
      <c r="AF33" s="102"/>
      <c r="AG33" s="115"/>
      <c r="AH33" s="116"/>
      <c r="AI33" s="17"/>
      <c r="AJ33" s="18"/>
      <c r="AK33" s="15"/>
      <c r="AL33" s="15"/>
      <c r="AM33" s="17"/>
      <c r="AN33" s="17"/>
      <c r="AO33" s="438"/>
      <c r="AP33" s="374"/>
      <c r="AQ33" s="375"/>
      <c r="AR33" s="375"/>
      <c r="AS33" s="375"/>
      <c r="AT33" s="375"/>
      <c r="AU33" s="376"/>
    </row>
    <row r="34" spans="1:47" s="197" customFormat="1" ht="13.5" hidden="1" customHeight="1" outlineLevel="2" thickBot="1" x14ac:dyDescent="0.25">
      <c r="A34" s="448"/>
      <c r="B34" s="180"/>
      <c r="C34" s="443"/>
      <c r="E34" s="518">
        <f>COUNTA(E27:E33)</f>
        <v>0</v>
      </c>
      <c r="F34" s="480"/>
      <c r="G34" s="443"/>
      <c r="H34" s="481"/>
      <c r="I34" s="479"/>
      <c r="J34" s="480"/>
      <c r="K34" s="290"/>
      <c r="L34" s="443"/>
      <c r="M34" s="514"/>
      <c r="N34" s="450"/>
      <c r="O34" s="517">
        <f>SUM(O27:O33)</f>
        <v>0</v>
      </c>
      <c r="P34" s="179"/>
      <c r="Q34" s="179"/>
      <c r="R34" s="521"/>
      <c r="S34" s="518">
        <f>COUNTA(S27:S33)</f>
        <v>0</v>
      </c>
      <c r="T34" s="444">
        <f>INT(V34/60)</f>
        <v>0</v>
      </c>
      <c r="U34" s="445">
        <f>MOD(V34,60)</f>
        <v>0</v>
      </c>
      <c r="V34" s="446">
        <f>SUM(V27:V31)</f>
        <v>0</v>
      </c>
      <c r="W34" s="447">
        <f>SUM(W27:W33)</f>
        <v>0</v>
      </c>
      <c r="X34" s="219">
        <f t="shared" si="36"/>
        <v>0</v>
      </c>
      <c r="Y34" s="189">
        <f t="shared" si="45"/>
        <v>0</v>
      </c>
      <c r="Z34" s="463"/>
      <c r="AA34" s="464"/>
      <c r="AB34" s="465"/>
      <c r="AC34" s="451"/>
      <c r="AD34" s="529"/>
      <c r="AE34" s="452"/>
      <c r="AF34" s="452"/>
      <c r="AG34" s="453"/>
      <c r="AH34" s="454"/>
      <c r="AJ34" s="455"/>
      <c r="AK34" s="456"/>
      <c r="AL34" s="456"/>
      <c r="AO34" s="220"/>
      <c r="AP34" s="466"/>
      <c r="AQ34" s="467"/>
      <c r="AR34" s="467"/>
      <c r="AS34" s="467"/>
      <c r="AT34" s="467"/>
      <c r="AU34" s="468"/>
    </row>
    <row r="35" spans="1:47" s="197" customFormat="1" ht="13.5" hidden="1" customHeight="1" outlineLevel="2" thickTop="1" thickBot="1" x14ac:dyDescent="0.25">
      <c r="A35" s="448"/>
      <c r="B35" s="180"/>
      <c r="C35" s="443"/>
      <c r="D35" s="478"/>
      <c r="E35" s="479"/>
      <c r="F35" s="480"/>
      <c r="G35" s="443"/>
      <c r="H35" s="481"/>
      <c r="I35" s="479"/>
      <c r="J35" s="480"/>
      <c r="K35" s="290"/>
      <c r="L35" s="443"/>
      <c r="M35" s="512"/>
      <c r="N35" s="513"/>
      <c r="O35" s="204"/>
      <c r="P35" s="179"/>
      <c r="Q35" s="179"/>
      <c r="R35" s="482"/>
      <c r="S35" s="522"/>
      <c r="T35" s="209"/>
      <c r="U35" s="209"/>
      <c r="V35" s="462"/>
      <c r="W35" s="205"/>
      <c r="X35" s="179"/>
      <c r="Y35" s="179"/>
      <c r="Z35" s="463"/>
      <c r="AA35" s="464"/>
      <c r="AB35" s="465"/>
      <c r="AC35" s="451"/>
      <c r="AD35" s="529"/>
      <c r="AE35" s="452"/>
      <c r="AF35" s="452"/>
      <c r="AG35" s="453"/>
      <c r="AH35" s="454"/>
      <c r="AJ35" s="455"/>
      <c r="AK35" s="456"/>
      <c r="AL35" s="456"/>
      <c r="AO35" s="220"/>
      <c r="AP35" s="466"/>
      <c r="AQ35" s="467"/>
      <c r="AR35" s="467"/>
      <c r="AS35" s="467"/>
      <c r="AT35" s="467"/>
      <c r="AU35" s="468"/>
    </row>
    <row r="36" spans="1:47" s="9" customFormat="1" ht="12.95" customHeight="1" collapsed="1" thickBot="1" x14ac:dyDescent="0.25">
      <c r="A36" s="469"/>
      <c r="B36" s="180"/>
      <c r="C36" s="204"/>
      <c r="D36" s="343"/>
      <c r="E36" s="470"/>
      <c r="F36" s="470"/>
      <c r="G36" s="470"/>
      <c r="H36" s="470"/>
      <c r="I36" s="470"/>
      <c r="J36" s="470"/>
      <c r="K36" s="291"/>
      <c r="L36" s="443"/>
      <c r="M36" s="515" t="str">
        <f>IF(E34=0," ",INT(O34/60))</f>
        <v xml:space="preserve"> </v>
      </c>
      <c r="N36" s="516" t="str">
        <f>IF(E34=0," ",MOD(O34,60))</f>
        <v xml:space="preserve"> </v>
      </c>
      <c r="O36" s="179"/>
      <c r="P36" s="179"/>
      <c r="Q36" s="179"/>
      <c r="R36" s="471" t="str">
        <f>IF(S34=0," ",T34)</f>
        <v xml:space="preserve"> </v>
      </c>
      <c r="S36" s="472" t="str">
        <f>IF(S34=0," ",U34)</f>
        <v xml:space="preserve"> </v>
      </c>
      <c r="T36" s="473"/>
      <c r="U36" s="473"/>
      <c r="V36" s="474"/>
      <c r="W36" s="205"/>
      <c r="X36" s="179"/>
      <c r="Y36" s="179"/>
      <c r="Z36" s="519" t="str">
        <f>IF(W34&lt;0,"-",IF(W34&gt;0,"+"," "))</f>
        <v xml:space="preserve"> </v>
      </c>
      <c r="AA36" s="475" t="str">
        <f>(IF(AND(E34=0,S34=0)," ",IF(X34&lt;0,(X34*(-1)),X34)))</f>
        <v xml:space="preserve"> </v>
      </c>
      <c r="AB36" s="520" t="str">
        <f>(IF(AND(E34=0,S34=0)," ",IF(Y34=60,0,Y34)))</f>
        <v xml:space="preserve"> </v>
      </c>
      <c r="AC36" s="432">
        <f>SUM(AC27:AC31)</f>
        <v>0</v>
      </c>
      <c r="AD36" s="530"/>
      <c r="AE36" s="102"/>
      <c r="AF36" s="102"/>
      <c r="AG36" s="115"/>
      <c r="AH36" s="116"/>
      <c r="AI36" s="17"/>
      <c r="AJ36" s="18"/>
      <c r="AK36" s="15"/>
      <c r="AL36" s="15"/>
      <c r="AM36" s="17"/>
      <c r="AN36" s="17"/>
      <c r="AO36" s="8"/>
      <c r="AP36" s="371"/>
      <c r="AQ36" s="372"/>
      <c r="AR36" s="372"/>
      <c r="AS36" s="372"/>
      <c r="AT36" s="372"/>
      <c r="AU36" s="373"/>
    </row>
    <row r="37" spans="1:47" s="9" customFormat="1" ht="12.95" customHeight="1" x14ac:dyDescent="0.2">
      <c r="A37" s="407" t="str">
        <f>IF(D37=" "," ","Mo")</f>
        <v>Mo</v>
      </c>
      <c r="B37" s="476"/>
      <c r="C37" s="171">
        <f>IF((C33+1)&gt;AnzahlTage,0,C33+1)</f>
        <v>13</v>
      </c>
      <c r="D37" s="408">
        <f>IF($G$5=0," ",IF(C37=0," ",C37))</f>
        <v>13</v>
      </c>
      <c r="E37" s="101"/>
      <c r="F37" s="347"/>
      <c r="G37" s="101"/>
      <c r="H37" s="363"/>
      <c r="I37" s="101"/>
      <c r="J37" s="363"/>
      <c r="K37" s="289">
        <f>((G37*60)+H37)-((E37*60)+F37)</f>
        <v>0</v>
      </c>
      <c r="L37" s="409">
        <f t="shared" ref="L37:L43" si="46">(I37*60)+J37</f>
        <v>0</v>
      </c>
      <c r="M37" s="410" t="str">
        <f t="shared" ref="M37:M43" si="47">IF(E37=0,"",P37)</f>
        <v/>
      </c>
      <c r="N37" s="411" t="str">
        <f t="shared" ref="N37:N43" si="48">IF(E37=0,"",Q37)</f>
        <v/>
      </c>
      <c r="O37" s="277">
        <f>IF(E37="A",0,IF(E37="F",V37,IF(E37="U",V37,IF(E37="K",V37,K37-L37))))</f>
        <v>0</v>
      </c>
      <c r="P37" s="409">
        <f>INT(O37/60)</f>
        <v>0</v>
      </c>
      <c r="Q37" s="412">
        <f>ROUND(MOD(O37,60),0)</f>
        <v>0</v>
      </c>
      <c r="R37" s="386"/>
      <c r="S37" s="387"/>
      <c r="T37" s="413">
        <f t="shared" ref="T37:T40" si="49">R37</f>
        <v>0</v>
      </c>
      <c r="U37" s="414">
        <f t="shared" ref="U37:U40" si="50">S37</f>
        <v>0</v>
      </c>
      <c r="V37" s="415">
        <f t="shared" ref="V37:V40" si="51">(T37*60)+U37</f>
        <v>0</v>
      </c>
      <c r="W37" s="337">
        <f t="shared" ref="W37:W43" si="52">IF(E37=0,0,O37-V37)</f>
        <v>0</v>
      </c>
      <c r="X37" s="189">
        <f>IF(W37&lt;0,INT((W37*(-1))/60),INT(W37/60))</f>
        <v>0</v>
      </c>
      <c r="Y37" s="189">
        <f>IF(W37&lt;0,MOD(W37*(-1),60),MOD(W37,60))</f>
        <v>0</v>
      </c>
      <c r="Z37" s="416" t="str">
        <f t="shared" ref="Z37:Z43" si="53">IF(E37=0," ",IF(W37&lt;0,"-",IF(W37&gt;0,"+","")))</f>
        <v xml:space="preserve"> </v>
      </c>
      <c r="AA37" s="417" t="str">
        <f t="shared" ref="AA37:AA43" si="54">IF(E37=0," ",IF(X37&lt;0,(X37*(-1)),X37))</f>
        <v xml:space="preserve"> </v>
      </c>
      <c r="AB37" s="418" t="str">
        <f t="shared" ref="AB37:AB43" si="55">IF(E37=0," ",IF(Y37=60,0,Y37))</f>
        <v xml:space="preserve"> </v>
      </c>
      <c r="AC37" s="419" t="str">
        <f>IF(E37=0," ",IF(AB37="-",((#REF!*60)+#REF!)*(-1),(#REF!*60)+#REF!))</f>
        <v xml:space="preserve"> </v>
      </c>
      <c r="AD37" s="528"/>
      <c r="AE37" s="102"/>
      <c r="AF37" s="102"/>
      <c r="AG37" s="115"/>
      <c r="AH37" s="116"/>
      <c r="AI37" s="17">
        <f>AG26</f>
        <v>0</v>
      </c>
      <c r="AJ37" s="18">
        <f>AH26</f>
        <v>0</v>
      </c>
      <c r="AK37" s="15"/>
      <c r="AL37" s="15"/>
      <c r="AM37" s="17"/>
      <c r="AN37" s="17"/>
      <c r="AO37" s="8"/>
      <c r="AP37" s="371"/>
      <c r="AQ37" s="372"/>
      <c r="AR37" s="372"/>
      <c r="AS37" s="372"/>
      <c r="AT37" s="372"/>
      <c r="AU37" s="373"/>
    </row>
    <row r="38" spans="1:47" s="9" customFormat="1" ht="12.95" customHeight="1" x14ac:dyDescent="0.2">
      <c r="A38" s="407" t="str">
        <f>IF(D38=" "," ","Di")</f>
        <v>Di</v>
      </c>
      <c r="B38" s="476"/>
      <c r="C38" s="171">
        <f t="shared" ref="C38:C41" si="56">IF((C37+1)&gt;AnzahlTage,0,C37+1)</f>
        <v>14</v>
      </c>
      <c r="D38" s="408">
        <f>IF($G$5=0," ",IF(C38=0," ",C38))</f>
        <v>14</v>
      </c>
      <c r="E38" s="267"/>
      <c r="F38" s="346"/>
      <c r="G38" s="267"/>
      <c r="H38" s="362"/>
      <c r="I38" s="267"/>
      <c r="J38" s="362"/>
      <c r="K38" s="289">
        <f>((G38*60)+H38)-((E38*60)+F38)</f>
        <v>0</v>
      </c>
      <c r="L38" s="409">
        <f t="shared" si="46"/>
        <v>0</v>
      </c>
      <c r="M38" s="410" t="str">
        <f t="shared" si="47"/>
        <v/>
      </c>
      <c r="N38" s="411" t="str">
        <f t="shared" si="48"/>
        <v/>
      </c>
      <c r="O38" s="277">
        <f t="shared" ref="O38:O41" si="57">IF(E38="A",0,IF(E38="F",V38,IF(E38="U",V38,IF(E38="K",V38,K38-L38))))</f>
        <v>0</v>
      </c>
      <c r="P38" s="409">
        <f>INT(O38/60)</f>
        <v>0</v>
      </c>
      <c r="Q38" s="412">
        <f>ROUND(MOD(O38,60),0)</f>
        <v>0</v>
      </c>
      <c r="R38" s="386"/>
      <c r="S38" s="387"/>
      <c r="T38" s="413">
        <f t="shared" si="49"/>
        <v>0</v>
      </c>
      <c r="U38" s="414">
        <f t="shared" si="50"/>
        <v>0</v>
      </c>
      <c r="V38" s="415">
        <f t="shared" si="51"/>
        <v>0</v>
      </c>
      <c r="W38" s="337">
        <f t="shared" si="52"/>
        <v>0</v>
      </c>
      <c r="X38" s="189">
        <f t="shared" ref="X38:X44" si="58">IF(W38&lt;0,INT((W38*(-1))/60),INT(W38/60))</f>
        <v>0</v>
      </c>
      <c r="Y38" s="189">
        <f t="shared" ref="Y38:Y44" si="59">IF(W38&lt;0,MOD(W38*(-1),60),MOD(W38,60))</f>
        <v>0</v>
      </c>
      <c r="Z38" s="416" t="str">
        <f t="shared" si="53"/>
        <v xml:space="preserve"> </v>
      </c>
      <c r="AA38" s="417" t="str">
        <f t="shared" si="54"/>
        <v xml:space="preserve"> </v>
      </c>
      <c r="AB38" s="418" t="str">
        <f t="shared" si="55"/>
        <v xml:space="preserve"> </v>
      </c>
      <c r="AC38" s="419" t="str">
        <f>IF(E38=0," ",IF(AB38="-",((#REF!*60)+#REF!)*(-1),(#REF!*60)+#REF!))</f>
        <v xml:space="preserve"> </v>
      </c>
      <c r="AD38" s="528"/>
      <c r="AE38" s="102"/>
      <c r="AF38" s="102"/>
      <c r="AG38" s="115"/>
      <c r="AH38" s="116"/>
      <c r="AI38" s="17">
        <f>AG26</f>
        <v>0</v>
      </c>
      <c r="AJ38" s="18">
        <f>AH26</f>
        <v>0</v>
      </c>
      <c r="AK38" s="15"/>
      <c r="AL38" s="15"/>
      <c r="AM38" s="17"/>
      <c r="AN38" s="17"/>
      <c r="AO38" s="8"/>
      <c r="AP38" s="371"/>
      <c r="AQ38" s="372"/>
      <c r="AR38" s="372"/>
      <c r="AS38" s="372"/>
      <c r="AT38" s="372"/>
      <c r="AU38" s="373"/>
    </row>
    <row r="39" spans="1:47" s="9" customFormat="1" ht="12.95" customHeight="1" x14ac:dyDescent="0.2">
      <c r="A39" s="407" t="str">
        <f>IF(D39=" "," ","Mi")</f>
        <v>Mi</v>
      </c>
      <c r="B39" s="476"/>
      <c r="C39" s="171">
        <f t="shared" si="56"/>
        <v>15</v>
      </c>
      <c r="D39" s="408">
        <f>IF($G$5=0," ",IF(C39=0," ",C39))</f>
        <v>15</v>
      </c>
      <c r="E39" s="267"/>
      <c r="F39" s="346"/>
      <c r="G39" s="267"/>
      <c r="H39" s="362"/>
      <c r="I39" s="267"/>
      <c r="J39" s="362"/>
      <c r="K39" s="289">
        <f>((G39*60)+H39)-((E39*60)+F39)</f>
        <v>0</v>
      </c>
      <c r="L39" s="409">
        <f t="shared" si="46"/>
        <v>0</v>
      </c>
      <c r="M39" s="410" t="str">
        <f t="shared" si="47"/>
        <v/>
      </c>
      <c r="N39" s="411" t="str">
        <f t="shared" si="48"/>
        <v/>
      </c>
      <c r="O39" s="277">
        <f t="shared" si="57"/>
        <v>0</v>
      </c>
      <c r="P39" s="409">
        <f>INT(O39/60)</f>
        <v>0</v>
      </c>
      <c r="Q39" s="412">
        <f>ROUND(MOD(O39,60),0)</f>
        <v>0</v>
      </c>
      <c r="R39" s="386"/>
      <c r="S39" s="387"/>
      <c r="T39" s="413">
        <f t="shared" si="49"/>
        <v>0</v>
      </c>
      <c r="U39" s="414">
        <f t="shared" si="50"/>
        <v>0</v>
      </c>
      <c r="V39" s="415">
        <f t="shared" si="51"/>
        <v>0</v>
      </c>
      <c r="W39" s="337">
        <f t="shared" si="52"/>
        <v>0</v>
      </c>
      <c r="X39" s="189">
        <f t="shared" si="58"/>
        <v>0</v>
      </c>
      <c r="Y39" s="189">
        <f t="shared" si="59"/>
        <v>0</v>
      </c>
      <c r="Z39" s="416" t="str">
        <f t="shared" si="53"/>
        <v xml:space="preserve"> </v>
      </c>
      <c r="AA39" s="417" t="str">
        <f t="shared" si="54"/>
        <v xml:space="preserve"> </v>
      </c>
      <c r="AB39" s="418" t="str">
        <f t="shared" si="55"/>
        <v xml:space="preserve"> </v>
      </c>
      <c r="AC39" s="419" t="str">
        <f>IF(E39=0," ",IF(AB39="-",((#REF!*60)+#REF!)*(-1),(#REF!*60)+#REF!))</f>
        <v xml:space="preserve"> </v>
      </c>
      <c r="AD39" s="528"/>
      <c r="AE39" s="102"/>
      <c r="AF39" s="102"/>
      <c r="AG39" s="115"/>
      <c r="AH39" s="116"/>
      <c r="AI39" s="17">
        <f>AG26</f>
        <v>0</v>
      </c>
      <c r="AJ39" s="18">
        <f>AH26</f>
        <v>0</v>
      </c>
      <c r="AK39" s="15"/>
      <c r="AL39" s="15"/>
      <c r="AM39" s="17"/>
      <c r="AN39" s="17"/>
      <c r="AO39" s="8"/>
      <c r="AP39" s="371"/>
      <c r="AQ39" s="372"/>
      <c r="AR39" s="372"/>
      <c r="AS39" s="372"/>
      <c r="AT39" s="372"/>
      <c r="AU39" s="373"/>
    </row>
    <row r="40" spans="1:47" s="9" customFormat="1" ht="12.95" customHeight="1" x14ac:dyDescent="0.2">
      <c r="A40" s="407" t="str">
        <f>IF(D40=" "," ","Do")</f>
        <v>Do</v>
      </c>
      <c r="B40" s="476"/>
      <c r="C40" s="171">
        <f t="shared" si="56"/>
        <v>16</v>
      </c>
      <c r="D40" s="408">
        <f>IF($G$5=0," ",IF(C40=0," ",C40))</f>
        <v>16</v>
      </c>
      <c r="E40" s="267"/>
      <c r="F40" s="346"/>
      <c r="G40" s="267"/>
      <c r="H40" s="362"/>
      <c r="I40" s="267"/>
      <c r="J40" s="362"/>
      <c r="K40" s="289">
        <f>((G40*60)+H40)-((E40*60)+F40)</f>
        <v>0</v>
      </c>
      <c r="L40" s="409">
        <f t="shared" si="46"/>
        <v>0</v>
      </c>
      <c r="M40" s="410" t="str">
        <f t="shared" si="47"/>
        <v/>
      </c>
      <c r="N40" s="411" t="str">
        <f t="shared" si="48"/>
        <v/>
      </c>
      <c r="O40" s="277">
        <f t="shared" si="57"/>
        <v>0</v>
      </c>
      <c r="P40" s="409">
        <f>INT(O40/60)</f>
        <v>0</v>
      </c>
      <c r="Q40" s="412">
        <f>ROUND(MOD(O40,60),0)</f>
        <v>0</v>
      </c>
      <c r="R40" s="386"/>
      <c r="S40" s="387"/>
      <c r="T40" s="413">
        <f t="shared" si="49"/>
        <v>0</v>
      </c>
      <c r="U40" s="414">
        <f t="shared" si="50"/>
        <v>0</v>
      </c>
      <c r="V40" s="415">
        <f t="shared" si="51"/>
        <v>0</v>
      </c>
      <c r="W40" s="337">
        <f t="shared" si="52"/>
        <v>0</v>
      </c>
      <c r="X40" s="189">
        <f t="shared" si="58"/>
        <v>0</v>
      </c>
      <c r="Y40" s="189">
        <f t="shared" si="59"/>
        <v>0</v>
      </c>
      <c r="Z40" s="416" t="str">
        <f t="shared" si="53"/>
        <v xml:space="preserve"> </v>
      </c>
      <c r="AA40" s="417" t="str">
        <f t="shared" si="54"/>
        <v xml:space="preserve"> </v>
      </c>
      <c r="AB40" s="418" t="str">
        <f t="shared" si="55"/>
        <v xml:space="preserve"> </v>
      </c>
      <c r="AC40" s="419" t="str">
        <f>IF(E40=0," ",IF(AB40="-",((#REF!*60)+#REF!)*(-1),(#REF!*60)+#REF!))</f>
        <v xml:space="preserve"> </v>
      </c>
      <c r="AD40" s="528"/>
      <c r="AE40" s="102"/>
      <c r="AF40" s="102"/>
      <c r="AG40" s="115"/>
      <c r="AH40" s="116"/>
      <c r="AI40" s="17">
        <f>AG26</f>
        <v>0</v>
      </c>
      <c r="AJ40" s="18">
        <f>AH26</f>
        <v>0</v>
      </c>
      <c r="AK40" s="15"/>
      <c r="AL40" s="15"/>
      <c r="AM40" s="17"/>
      <c r="AN40" s="17"/>
      <c r="AO40" s="8"/>
      <c r="AP40" s="371"/>
      <c r="AQ40" s="372"/>
      <c r="AR40" s="372"/>
      <c r="AS40" s="372"/>
      <c r="AT40" s="372"/>
      <c r="AU40" s="373"/>
    </row>
    <row r="41" spans="1:47" s="9" customFormat="1" ht="12.95" customHeight="1" thickBot="1" x14ac:dyDescent="0.25">
      <c r="A41" s="407" t="str">
        <f>IF(D41=" "," ","Fr")</f>
        <v>Fr</v>
      </c>
      <c r="B41" s="476"/>
      <c r="C41" s="171">
        <f t="shared" si="56"/>
        <v>17</v>
      </c>
      <c r="D41" s="408">
        <f>IF($G$5=0," ",IF(C41=0," ",C41))</f>
        <v>17</v>
      </c>
      <c r="E41" s="267"/>
      <c r="F41" s="346"/>
      <c r="G41" s="267"/>
      <c r="H41" s="362"/>
      <c r="I41" s="267"/>
      <c r="J41" s="362"/>
      <c r="K41" s="289">
        <f>((G41*60)+H41)-((E41*60)+F41)</f>
        <v>0</v>
      </c>
      <c r="L41" s="409">
        <f t="shared" si="46"/>
        <v>0</v>
      </c>
      <c r="M41" s="410" t="str">
        <f t="shared" si="47"/>
        <v/>
      </c>
      <c r="N41" s="411" t="str">
        <f t="shared" si="48"/>
        <v/>
      </c>
      <c r="O41" s="277">
        <f t="shared" si="57"/>
        <v>0</v>
      </c>
      <c r="P41" s="409">
        <f>INT(O41/60)</f>
        <v>0</v>
      </c>
      <c r="Q41" s="412">
        <f>ROUND(MOD(O41,60),0)</f>
        <v>0</v>
      </c>
      <c r="R41" s="386"/>
      <c r="S41" s="387"/>
      <c r="T41" s="425">
        <f>R41</f>
        <v>0</v>
      </c>
      <c r="U41" s="426">
        <f>S41</f>
        <v>0</v>
      </c>
      <c r="V41" s="427">
        <f>(T41*60)+U41</f>
        <v>0</v>
      </c>
      <c r="W41" s="337">
        <f t="shared" si="52"/>
        <v>0</v>
      </c>
      <c r="X41" s="189">
        <f t="shared" si="58"/>
        <v>0</v>
      </c>
      <c r="Y41" s="189">
        <f t="shared" si="59"/>
        <v>0</v>
      </c>
      <c r="Z41" s="416" t="str">
        <f t="shared" si="53"/>
        <v xml:space="preserve"> </v>
      </c>
      <c r="AA41" s="417" t="str">
        <f t="shared" si="54"/>
        <v xml:space="preserve"> </v>
      </c>
      <c r="AB41" s="418" t="str">
        <f t="shared" si="55"/>
        <v xml:space="preserve"> </v>
      </c>
      <c r="AC41" s="419" t="str">
        <f>IF(E41=0," ",IF(AB41="-",((#REF!*60)+#REF!)*(-1),(#REF!*60)+#REF!))</f>
        <v xml:space="preserve"> </v>
      </c>
      <c r="AD41" s="528"/>
      <c r="AE41" s="102"/>
      <c r="AF41" s="102"/>
      <c r="AG41" s="115"/>
      <c r="AH41" s="116"/>
      <c r="AI41" s="17">
        <f>AG26</f>
        <v>0</v>
      </c>
      <c r="AJ41" s="18">
        <f>AH26</f>
        <v>0</v>
      </c>
      <c r="AK41" s="15"/>
      <c r="AL41" s="15"/>
      <c r="AM41" s="17"/>
      <c r="AN41" s="17"/>
      <c r="AO41" s="8"/>
      <c r="AP41" s="371"/>
      <c r="AQ41" s="372"/>
      <c r="AR41" s="372"/>
      <c r="AS41" s="372"/>
      <c r="AT41" s="372"/>
      <c r="AU41" s="373"/>
    </row>
    <row r="42" spans="1:47" s="153" customFormat="1" ht="12.95" hidden="1" customHeight="1" outlineLevel="1" x14ac:dyDescent="0.2">
      <c r="A42" s="430" t="s">
        <v>34</v>
      </c>
      <c r="B42" s="180"/>
      <c r="C42" s="171">
        <f>IF((C41+1)&gt;AnzahlTage,0,C41+1)</f>
        <v>18</v>
      </c>
      <c r="D42" s="408">
        <f t="shared" ref="D42:D43" si="60">IF($G$5=0," ",IF(C42=0," ",C42))</f>
        <v>18</v>
      </c>
      <c r="E42" s="101"/>
      <c r="F42" s="347"/>
      <c r="G42" s="101"/>
      <c r="H42" s="363"/>
      <c r="I42" s="101"/>
      <c r="J42" s="347"/>
      <c r="K42" s="289">
        <f>IF(E42="A",0,((G42*60)+H42)-((E42*60)+F42))</f>
        <v>0</v>
      </c>
      <c r="L42" s="409">
        <f t="shared" si="46"/>
        <v>0</v>
      </c>
      <c r="M42" s="410" t="str">
        <f t="shared" si="47"/>
        <v/>
      </c>
      <c r="N42" s="411" t="str">
        <f t="shared" si="48"/>
        <v/>
      </c>
      <c r="O42" s="277">
        <f t="shared" ref="O42:O43" si="61">IF(E42="F",V42,IF(E42="U",V42,IF(E42="K",V42,K42-L42)))</f>
        <v>0</v>
      </c>
      <c r="P42" s="409">
        <f t="shared" ref="P42:P43" si="62">INT(O42/60)</f>
        <v>0</v>
      </c>
      <c r="Q42" s="412">
        <f t="shared" ref="Q42:Q43" si="63">ROUND(MOD(O42,60),0)</f>
        <v>0</v>
      </c>
      <c r="R42" s="388"/>
      <c r="S42" s="389"/>
      <c r="T42" s="425">
        <f t="shared" ref="T42:T43" si="64">R42</f>
        <v>0</v>
      </c>
      <c r="U42" s="426">
        <f t="shared" ref="U42:U43" si="65">S42</f>
        <v>0</v>
      </c>
      <c r="V42" s="427">
        <f t="shared" ref="V42:V43" si="66">(T42*60)+U42</f>
        <v>0</v>
      </c>
      <c r="W42" s="337">
        <f t="shared" si="52"/>
        <v>0</v>
      </c>
      <c r="X42" s="189">
        <f t="shared" si="58"/>
        <v>0</v>
      </c>
      <c r="Y42" s="189">
        <f t="shared" si="59"/>
        <v>0</v>
      </c>
      <c r="Z42" s="416" t="str">
        <f t="shared" si="53"/>
        <v xml:space="preserve"> </v>
      </c>
      <c r="AA42" s="417" t="str">
        <f t="shared" si="54"/>
        <v xml:space="preserve"> </v>
      </c>
      <c r="AB42" s="418" t="str">
        <f t="shared" si="55"/>
        <v xml:space="preserve"> </v>
      </c>
      <c r="AC42" s="432"/>
      <c r="AD42" s="528"/>
      <c r="AE42" s="433"/>
      <c r="AF42" s="433"/>
      <c r="AG42" s="483"/>
      <c r="AH42" s="484"/>
      <c r="AJ42" s="154"/>
      <c r="AK42" s="437"/>
      <c r="AL42" s="437"/>
      <c r="AO42" s="438"/>
      <c r="AP42" s="374"/>
      <c r="AQ42" s="375"/>
      <c r="AR42" s="375"/>
      <c r="AS42" s="375"/>
      <c r="AT42" s="375"/>
      <c r="AU42" s="376"/>
    </row>
    <row r="43" spans="1:47" s="153" customFormat="1" ht="12.95" hidden="1" customHeight="1" outlineLevel="1" thickBot="1" x14ac:dyDescent="0.25">
      <c r="A43" s="430" t="s">
        <v>35</v>
      </c>
      <c r="B43" s="180"/>
      <c r="C43" s="171">
        <f>IF((C42+1)&gt;AnzahlTage,0,C42+1)</f>
        <v>19</v>
      </c>
      <c r="D43" s="408">
        <f t="shared" si="60"/>
        <v>19</v>
      </c>
      <c r="E43" s="101"/>
      <c r="F43" s="347"/>
      <c r="G43" s="101"/>
      <c r="H43" s="363"/>
      <c r="I43" s="101"/>
      <c r="J43" s="347"/>
      <c r="K43" s="289">
        <f>IF(E43="A",0,((G43*60)+H43)-((E43*60)+F43))</f>
        <v>0</v>
      </c>
      <c r="L43" s="409">
        <f t="shared" si="46"/>
        <v>0</v>
      </c>
      <c r="M43" s="410" t="str">
        <f t="shared" si="47"/>
        <v/>
      </c>
      <c r="N43" s="411" t="str">
        <f t="shared" si="48"/>
        <v/>
      </c>
      <c r="O43" s="277">
        <f t="shared" si="61"/>
        <v>0</v>
      </c>
      <c r="P43" s="409">
        <f t="shared" si="62"/>
        <v>0</v>
      </c>
      <c r="Q43" s="412">
        <f t="shared" si="63"/>
        <v>0</v>
      </c>
      <c r="R43" s="388"/>
      <c r="S43" s="389"/>
      <c r="T43" s="425">
        <f t="shared" si="64"/>
        <v>0</v>
      </c>
      <c r="U43" s="426">
        <f t="shared" si="65"/>
        <v>0</v>
      </c>
      <c r="V43" s="427">
        <f t="shared" si="66"/>
        <v>0</v>
      </c>
      <c r="W43" s="337">
        <f t="shared" si="52"/>
        <v>0</v>
      </c>
      <c r="X43" s="189">
        <f t="shared" si="58"/>
        <v>0</v>
      </c>
      <c r="Y43" s="189">
        <f t="shared" si="59"/>
        <v>0</v>
      </c>
      <c r="Z43" s="416" t="str">
        <f t="shared" si="53"/>
        <v xml:space="preserve"> </v>
      </c>
      <c r="AA43" s="417" t="str">
        <f t="shared" si="54"/>
        <v xml:space="preserve"> </v>
      </c>
      <c r="AB43" s="418" t="str">
        <f t="shared" si="55"/>
        <v xml:space="preserve"> </v>
      </c>
      <c r="AC43" s="432"/>
      <c r="AD43" s="528"/>
      <c r="AE43" s="433"/>
      <c r="AF43" s="433"/>
      <c r="AG43" s="483"/>
      <c r="AH43" s="484"/>
      <c r="AJ43" s="154"/>
      <c r="AK43" s="437"/>
      <c r="AL43" s="437"/>
      <c r="AO43" s="438"/>
      <c r="AP43" s="374"/>
      <c r="AQ43" s="375"/>
      <c r="AR43" s="375"/>
      <c r="AS43" s="375"/>
      <c r="AT43" s="375"/>
      <c r="AU43" s="376"/>
    </row>
    <row r="44" spans="1:47" s="367" customFormat="1" ht="13.5" hidden="1" customHeight="1" outlineLevel="2" thickBot="1" x14ac:dyDescent="0.25">
      <c r="B44" s="180"/>
      <c r="C44" s="197"/>
      <c r="E44" s="518">
        <f>COUNTA(E37:E43)</f>
        <v>0</v>
      </c>
      <c r="F44" s="480"/>
      <c r="G44" s="443"/>
      <c r="H44" s="481"/>
      <c r="I44" s="479"/>
      <c r="J44" s="480"/>
      <c r="K44" s="290"/>
      <c r="L44" s="443"/>
      <c r="M44" s="514"/>
      <c r="N44" s="450"/>
      <c r="O44" s="517">
        <f>SUM(O37:O43)</f>
        <v>0</v>
      </c>
      <c r="P44" s="179"/>
      <c r="Q44" s="179"/>
      <c r="R44" s="521"/>
      <c r="S44" s="518">
        <f>COUNTA(S37:S43)</f>
        <v>0</v>
      </c>
      <c r="T44" s="444">
        <f>INT(V44/60)</f>
        <v>0</v>
      </c>
      <c r="U44" s="445">
        <f>MOD(V44,60)</f>
        <v>0</v>
      </c>
      <c r="V44" s="446">
        <f>SUM(V37:V41)</f>
        <v>0</v>
      </c>
      <c r="W44" s="447">
        <f>SUM(W37:W43)</f>
        <v>0</v>
      </c>
      <c r="X44" s="219">
        <f t="shared" si="58"/>
        <v>0</v>
      </c>
      <c r="Y44" s="189">
        <f t="shared" si="59"/>
        <v>0</v>
      </c>
      <c r="Z44" s="463"/>
      <c r="AA44" s="464"/>
      <c r="AB44" s="465"/>
      <c r="AC44" s="451"/>
      <c r="AD44" s="529"/>
      <c r="AE44" s="452"/>
      <c r="AF44" s="452"/>
      <c r="AG44" s="453"/>
      <c r="AH44" s="454"/>
      <c r="AI44" s="197"/>
      <c r="AJ44" s="455"/>
      <c r="AK44" s="456"/>
      <c r="AL44" s="456"/>
      <c r="AM44" s="197"/>
      <c r="AN44" s="197"/>
      <c r="AP44" s="377"/>
      <c r="AQ44" s="378"/>
      <c r="AR44" s="378"/>
      <c r="AS44" s="378"/>
      <c r="AT44" s="378"/>
      <c r="AU44" s="379"/>
    </row>
    <row r="45" spans="1:47" s="197" customFormat="1" ht="13.5" hidden="1" customHeight="1" outlineLevel="2" thickTop="1" thickBot="1" x14ac:dyDescent="0.25">
      <c r="B45" s="180"/>
      <c r="D45" s="478"/>
      <c r="E45" s="479"/>
      <c r="F45" s="480"/>
      <c r="G45" s="443"/>
      <c r="H45" s="481"/>
      <c r="I45" s="479"/>
      <c r="J45" s="480"/>
      <c r="K45" s="290"/>
      <c r="L45" s="443"/>
      <c r="M45" s="512"/>
      <c r="N45" s="513"/>
      <c r="O45" s="204"/>
      <c r="P45" s="179"/>
      <c r="Q45" s="179"/>
      <c r="R45" s="482"/>
      <c r="S45" s="522"/>
      <c r="T45" s="209"/>
      <c r="U45" s="209"/>
      <c r="V45" s="462"/>
      <c r="W45" s="205"/>
      <c r="X45" s="179"/>
      <c r="Y45" s="179"/>
      <c r="Z45" s="463"/>
      <c r="AA45" s="464"/>
      <c r="AB45" s="465"/>
      <c r="AC45" s="451"/>
      <c r="AD45" s="529"/>
      <c r="AE45" s="452"/>
      <c r="AF45" s="452"/>
      <c r="AG45" s="453"/>
      <c r="AH45" s="454"/>
      <c r="AJ45" s="455"/>
      <c r="AK45" s="456"/>
      <c r="AL45" s="456"/>
      <c r="AP45" s="380"/>
      <c r="AQ45" s="381"/>
      <c r="AR45" s="381"/>
      <c r="AS45" s="381"/>
      <c r="AT45" s="381"/>
      <c r="AU45" s="382"/>
    </row>
    <row r="46" spans="1:47" s="9" customFormat="1" ht="12.95" customHeight="1" collapsed="1" thickBot="1" x14ac:dyDescent="0.25">
      <c r="A46" s="469"/>
      <c r="B46" s="180"/>
      <c r="C46" s="204"/>
      <c r="D46" s="343"/>
      <c r="E46" s="470"/>
      <c r="F46" s="470"/>
      <c r="G46" s="470"/>
      <c r="H46" s="470"/>
      <c r="I46" s="470"/>
      <c r="J46" s="470"/>
      <c r="K46" s="291"/>
      <c r="L46" s="443"/>
      <c r="M46" s="515" t="str">
        <f>IF(E44=0," ",INT(O44/60))</f>
        <v xml:space="preserve"> </v>
      </c>
      <c r="N46" s="516" t="str">
        <f>IF(E44=0," ",MOD(O44,60))</f>
        <v xml:space="preserve"> </v>
      </c>
      <c r="O46" s="179"/>
      <c r="P46" s="179"/>
      <c r="Q46" s="179"/>
      <c r="R46" s="471" t="str">
        <f>IF(S44=0," ",T44)</f>
        <v xml:space="preserve"> </v>
      </c>
      <c r="S46" s="472" t="str">
        <f>IF(S44=0," ",U44)</f>
        <v xml:space="preserve"> </v>
      </c>
      <c r="T46" s="473"/>
      <c r="U46" s="473"/>
      <c r="V46" s="474"/>
      <c r="W46" s="205"/>
      <c r="X46" s="179"/>
      <c r="Y46" s="179"/>
      <c r="Z46" s="519" t="str">
        <f>IF(W44&lt;0,"-",IF(W44&gt;0,"+"," "))</f>
        <v xml:space="preserve"> </v>
      </c>
      <c r="AA46" s="475" t="str">
        <f>(IF(AND(E44=0,S44=0)," ",IF(X44&lt;0,(X44*(-1)),X44)))</f>
        <v xml:space="preserve"> </v>
      </c>
      <c r="AB46" s="520" t="str">
        <f>(IF(AND(E44=0,S44=0)," ",IF(Y44=60,0,Y44)))</f>
        <v xml:space="preserve"> </v>
      </c>
      <c r="AC46" s="432">
        <f>SUM(AC37:AC41)</f>
        <v>0</v>
      </c>
      <c r="AD46" s="530"/>
      <c r="AE46" s="102"/>
      <c r="AF46" s="102"/>
      <c r="AG46" s="115"/>
      <c r="AH46" s="116"/>
      <c r="AI46" s="17"/>
      <c r="AJ46" s="18"/>
      <c r="AK46" s="15"/>
      <c r="AL46" s="15"/>
      <c r="AM46" s="17"/>
      <c r="AN46" s="17"/>
      <c r="AP46" s="383"/>
      <c r="AQ46" s="384"/>
      <c r="AR46" s="384"/>
      <c r="AS46" s="384"/>
      <c r="AT46" s="384"/>
      <c r="AU46" s="385"/>
    </row>
    <row r="47" spans="1:47" s="9" customFormat="1" ht="12.95" customHeight="1" x14ac:dyDescent="0.2">
      <c r="A47" s="407" t="str">
        <f>IF(D47=" "," ","Mo")</f>
        <v>Mo</v>
      </c>
      <c r="B47" s="476"/>
      <c r="C47" s="171">
        <f>IF((C43+1)&gt;AnzahlTage,0,C43+1)</f>
        <v>20</v>
      </c>
      <c r="D47" s="408">
        <f>IF($G$5=0," ",IF(C47=0," ",C47))</f>
        <v>20</v>
      </c>
      <c r="E47" s="101"/>
      <c r="F47" s="347"/>
      <c r="G47" s="101"/>
      <c r="H47" s="363"/>
      <c r="I47" s="101"/>
      <c r="J47" s="363"/>
      <c r="K47" s="289">
        <f>((G47*60)+H47)-((E47*60)+F47)</f>
        <v>0</v>
      </c>
      <c r="L47" s="409">
        <f t="shared" ref="L47:L53" si="67">(I47*60)+J47</f>
        <v>0</v>
      </c>
      <c r="M47" s="410" t="str">
        <f t="shared" ref="M47:M53" si="68">IF(E47=0,"",P47)</f>
        <v/>
      </c>
      <c r="N47" s="411" t="str">
        <f t="shared" ref="N47:N53" si="69">IF(E47=0,"",Q47)</f>
        <v/>
      </c>
      <c r="O47" s="277">
        <f>IF(E47="A",0,IF(E47="F",V47,IF(E47="U",V47,IF(E47="K",V47,K47-L47))))</f>
        <v>0</v>
      </c>
      <c r="P47" s="409">
        <f>INT(O47/60)</f>
        <v>0</v>
      </c>
      <c r="Q47" s="412">
        <f>ROUND(MOD(O47,60),0)</f>
        <v>0</v>
      </c>
      <c r="R47" s="386"/>
      <c r="S47" s="387"/>
      <c r="T47" s="413">
        <f t="shared" ref="T47:T50" si="70">R47</f>
        <v>0</v>
      </c>
      <c r="U47" s="414">
        <f t="shared" ref="U47:U50" si="71">S47</f>
        <v>0</v>
      </c>
      <c r="V47" s="415">
        <f t="shared" ref="V47:V50" si="72">(T47*60)+U47</f>
        <v>0</v>
      </c>
      <c r="W47" s="337">
        <f t="shared" ref="W47:W53" si="73">IF(E47=0,0,O47-V47)</f>
        <v>0</v>
      </c>
      <c r="X47" s="189">
        <f>IF(W47&lt;0,INT((W47*(-1))/60),INT(W47/60))</f>
        <v>0</v>
      </c>
      <c r="Y47" s="189">
        <f>IF(W47&lt;0,MOD(W47*(-1),60),MOD(W47,60))</f>
        <v>0</v>
      </c>
      <c r="Z47" s="416" t="str">
        <f t="shared" ref="Z47:Z53" si="74">IF(E47=0," ",IF(W47&lt;0,"-",IF(W47&gt;0,"+","")))</f>
        <v xml:space="preserve"> </v>
      </c>
      <c r="AA47" s="417" t="str">
        <f t="shared" ref="AA47:AA53" si="75">IF(E47=0," ",IF(X47&lt;0,(X47*(-1)),X47))</f>
        <v xml:space="preserve"> </v>
      </c>
      <c r="AB47" s="418" t="str">
        <f t="shared" ref="AB47:AB53" si="76">IF(E47=0," ",IF(Y47=60,0,Y47))</f>
        <v xml:space="preserve"> </v>
      </c>
      <c r="AC47" s="419" t="str">
        <f>IF(E47=0," ",IF(AB47="-",((#REF!*60)+#REF!)*(-1),(#REF!*60)+#REF!))</f>
        <v xml:space="preserve"> </v>
      </c>
      <c r="AD47" s="528"/>
      <c r="AE47" s="102"/>
      <c r="AF47" s="102"/>
      <c r="AG47" s="115"/>
      <c r="AH47" s="116"/>
      <c r="AI47" s="17">
        <f>AG26</f>
        <v>0</v>
      </c>
      <c r="AJ47" s="18">
        <f>AH26</f>
        <v>0</v>
      </c>
      <c r="AK47" s="15"/>
      <c r="AL47" s="15"/>
      <c r="AM47" s="17"/>
      <c r="AN47" s="17"/>
      <c r="AP47" s="383"/>
      <c r="AQ47" s="384"/>
      <c r="AR47" s="384"/>
      <c r="AS47" s="384"/>
      <c r="AT47" s="384"/>
      <c r="AU47" s="385"/>
    </row>
    <row r="48" spans="1:47" s="9" customFormat="1" ht="12.95" customHeight="1" x14ac:dyDescent="0.2">
      <c r="A48" s="407" t="str">
        <f>IF(D48=" "," ","Di")</f>
        <v>Di</v>
      </c>
      <c r="B48" s="476"/>
      <c r="C48" s="171">
        <f t="shared" ref="C48:C51" si="77">IF((C47+1)&gt;AnzahlTage,0,C47+1)</f>
        <v>21</v>
      </c>
      <c r="D48" s="408">
        <f>IF($G$5=0," ",IF(C48=0," ",C48))</f>
        <v>21</v>
      </c>
      <c r="E48" s="267"/>
      <c r="F48" s="346"/>
      <c r="G48" s="267"/>
      <c r="H48" s="362"/>
      <c r="I48" s="267"/>
      <c r="J48" s="362"/>
      <c r="K48" s="289">
        <f>((G48*60)+H48)-((E48*60)+F48)</f>
        <v>0</v>
      </c>
      <c r="L48" s="409">
        <f t="shared" si="67"/>
        <v>0</v>
      </c>
      <c r="M48" s="410" t="str">
        <f t="shared" si="68"/>
        <v/>
      </c>
      <c r="N48" s="411" t="str">
        <f t="shared" si="69"/>
        <v/>
      </c>
      <c r="O48" s="277">
        <f t="shared" ref="O48:O51" si="78">IF(E48="A",0,IF(E48="F",V48,IF(E48="U",V48,IF(E48="K",V48,K48-L48))))</f>
        <v>0</v>
      </c>
      <c r="P48" s="409">
        <f>INT(O48/60)</f>
        <v>0</v>
      </c>
      <c r="Q48" s="412">
        <f>ROUND(MOD(O48,60),0)</f>
        <v>0</v>
      </c>
      <c r="R48" s="386"/>
      <c r="S48" s="387"/>
      <c r="T48" s="413">
        <f t="shared" si="70"/>
        <v>0</v>
      </c>
      <c r="U48" s="414">
        <f t="shared" si="71"/>
        <v>0</v>
      </c>
      <c r="V48" s="415">
        <f t="shared" si="72"/>
        <v>0</v>
      </c>
      <c r="W48" s="337">
        <f t="shared" si="73"/>
        <v>0</v>
      </c>
      <c r="X48" s="189">
        <f t="shared" ref="X48:X54" si="79">IF(W48&lt;0,INT((W48*(-1))/60),INT(W48/60))</f>
        <v>0</v>
      </c>
      <c r="Y48" s="189">
        <f t="shared" ref="Y48:Y54" si="80">IF(W48&lt;0,MOD(W48*(-1),60),MOD(W48,60))</f>
        <v>0</v>
      </c>
      <c r="Z48" s="416" t="str">
        <f t="shared" si="74"/>
        <v xml:space="preserve"> </v>
      </c>
      <c r="AA48" s="417" t="str">
        <f t="shared" si="75"/>
        <v xml:space="preserve"> </v>
      </c>
      <c r="AB48" s="418" t="str">
        <f t="shared" si="76"/>
        <v xml:space="preserve"> </v>
      </c>
      <c r="AC48" s="419" t="str">
        <f>IF(E48=0," ",IF(AB48="-",((#REF!*60)+#REF!)*(-1),(#REF!*60)+#REF!))</f>
        <v xml:space="preserve"> </v>
      </c>
      <c r="AD48" s="528"/>
      <c r="AE48" s="102"/>
      <c r="AF48" s="102"/>
      <c r="AG48" s="115"/>
      <c r="AH48" s="116"/>
      <c r="AI48" s="17">
        <f>AG26</f>
        <v>0</v>
      </c>
      <c r="AJ48" s="18">
        <f>AH26</f>
        <v>0</v>
      </c>
      <c r="AK48" s="15"/>
      <c r="AL48" s="15"/>
      <c r="AM48" s="17"/>
      <c r="AN48" s="17"/>
      <c r="AP48" s="383"/>
      <c r="AQ48" s="384"/>
      <c r="AR48" s="384"/>
      <c r="AS48" s="384"/>
      <c r="AT48" s="384"/>
      <c r="AU48" s="385"/>
    </row>
    <row r="49" spans="1:47" s="9" customFormat="1" ht="12.95" customHeight="1" x14ac:dyDescent="0.2">
      <c r="A49" s="407" t="str">
        <f>IF(D49=" "," ","Mi")</f>
        <v>Mi</v>
      </c>
      <c r="B49" s="476"/>
      <c r="C49" s="171">
        <f t="shared" si="77"/>
        <v>22</v>
      </c>
      <c r="D49" s="408">
        <f>IF($G$5=0," ",IF(C49=0," ",C49))</f>
        <v>22</v>
      </c>
      <c r="E49" s="267"/>
      <c r="F49" s="346"/>
      <c r="G49" s="267"/>
      <c r="H49" s="362"/>
      <c r="I49" s="267"/>
      <c r="J49" s="362"/>
      <c r="K49" s="289">
        <f>((G49*60)+H49)-((E49*60)+F49)</f>
        <v>0</v>
      </c>
      <c r="L49" s="409">
        <f t="shared" si="67"/>
        <v>0</v>
      </c>
      <c r="M49" s="410" t="str">
        <f t="shared" si="68"/>
        <v/>
      </c>
      <c r="N49" s="411" t="str">
        <f t="shared" si="69"/>
        <v/>
      </c>
      <c r="O49" s="277">
        <f t="shared" si="78"/>
        <v>0</v>
      </c>
      <c r="P49" s="409">
        <f>INT(O49/60)</f>
        <v>0</v>
      </c>
      <c r="Q49" s="412">
        <f>ROUND(MOD(O49,60),0)</f>
        <v>0</v>
      </c>
      <c r="R49" s="386"/>
      <c r="S49" s="387"/>
      <c r="T49" s="413">
        <f t="shared" si="70"/>
        <v>0</v>
      </c>
      <c r="U49" s="414">
        <f t="shared" si="71"/>
        <v>0</v>
      </c>
      <c r="V49" s="415">
        <f t="shared" si="72"/>
        <v>0</v>
      </c>
      <c r="W49" s="337">
        <f t="shared" si="73"/>
        <v>0</v>
      </c>
      <c r="X49" s="189">
        <f t="shared" si="79"/>
        <v>0</v>
      </c>
      <c r="Y49" s="189">
        <f t="shared" si="80"/>
        <v>0</v>
      </c>
      <c r="Z49" s="416" t="str">
        <f t="shared" si="74"/>
        <v xml:space="preserve"> </v>
      </c>
      <c r="AA49" s="417" t="str">
        <f t="shared" si="75"/>
        <v xml:space="preserve"> </v>
      </c>
      <c r="AB49" s="418" t="str">
        <f t="shared" si="76"/>
        <v xml:space="preserve"> </v>
      </c>
      <c r="AC49" s="419" t="str">
        <f>IF(E49=0," ",IF(AB49="-",((#REF!*60)+#REF!)*(-1),(#REF!*60)+#REF!))</f>
        <v xml:space="preserve"> </v>
      </c>
      <c r="AD49" s="528"/>
      <c r="AE49" s="102"/>
      <c r="AF49" s="102"/>
      <c r="AG49" s="115"/>
      <c r="AH49" s="116"/>
      <c r="AI49" s="17">
        <f>AG26</f>
        <v>0</v>
      </c>
      <c r="AJ49" s="18">
        <f>AH26</f>
        <v>0</v>
      </c>
      <c r="AK49" s="15"/>
      <c r="AL49" s="15"/>
      <c r="AM49" s="17"/>
      <c r="AN49" s="17"/>
      <c r="AP49" s="383"/>
      <c r="AQ49" s="384"/>
      <c r="AR49" s="384"/>
      <c r="AS49" s="384"/>
      <c r="AT49" s="384"/>
      <c r="AU49" s="385"/>
    </row>
    <row r="50" spans="1:47" s="9" customFormat="1" ht="12.95" customHeight="1" x14ac:dyDescent="0.2">
      <c r="A50" s="407" t="str">
        <f>IF(D50=" "," ","Do")</f>
        <v>Do</v>
      </c>
      <c r="B50" s="476"/>
      <c r="C50" s="171">
        <f t="shared" si="77"/>
        <v>23</v>
      </c>
      <c r="D50" s="408">
        <f>IF($G$5=0," ",IF(C50=0," ",C50))</f>
        <v>23</v>
      </c>
      <c r="E50" s="267"/>
      <c r="F50" s="346"/>
      <c r="G50" s="267"/>
      <c r="H50" s="362"/>
      <c r="I50" s="267"/>
      <c r="J50" s="362"/>
      <c r="K50" s="289">
        <f>((G50*60)+H50)-((E50*60)+F50)</f>
        <v>0</v>
      </c>
      <c r="L50" s="409">
        <f t="shared" si="67"/>
        <v>0</v>
      </c>
      <c r="M50" s="410" t="str">
        <f t="shared" si="68"/>
        <v/>
      </c>
      <c r="N50" s="411" t="str">
        <f t="shared" si="69"/>
        <v/>
      </c>
      <c r="O50" s="277">
        <f t="shared" si="78"/>
        <v>0</v>
      </c>
      <c r="P50" s="409">
        <f>INT(O50/60)</f>
        <v>0</v>
      </c>
      <c r="Q50" s="412">
        <f>ROUND(MOD(O50,60),0)</f>
        <v>0</v>
      </c>
      <c r="R50" s="386"/>
      <c r="S50" s="387"/>
      <c r="T50" s="413">
        <f t="shared" si="70"/>
        <v>0</v>
      </c>
      <c r="U50" s="414">
        <f t="shared" si="71"/>
        <v>0</v>
      </c>
      <c r="V50" s="415">
        <f t="shared" si="72"/>
        <v>0</v>
      </c>
      <c r="W50" s="337">
        <f t="shared" si="73"/>
        <v>0</v>
      </c>
      <c r="X50" s="189">
        <f t="shared" si="79"/>
        <v>0</v>
      </c>
      <c r="Y50" s="189">
        <f t="shared" si="80"/>
        <v>0</v>
      </c>
      <c r="Z50" s="416" t="str">
        <f t="shared" si="74"/>
        <v xml:space="preserve"> </v>
      </c>
      <c r="AA50" s="417" t="str">
        <f t="shared" si="75"/>
        <v xml:space="preserve"> </v>
      </c>
      <c r="AB50" s="418" t="str">
        <f t="shared" si="76"/>
        <v xml:space="preserve"> </v>
      </c>
      <c r="AC50" s="419" t="str">
        <f>IF(E50=0," ",IF(AB50="-",((#REF!*60)+#REF!)*(-1),(#REF!*60)+#REF!))</f>
        <v xml:space="preserve"> </v>
      </c>
      <c r="AD50" s="528"/>
      <c r="AE50" s="102"/>
      <c r="AF50" s="102"/>
      <c r="AG50" s="115"/>
      <c r="AH50" s="116"/>
      <c r="AI50" s="17">
        <f>AG26</f>
        <v>0</v>
      </c>
      <c r="AJ50" s="18">
        <f>AH26</f>
        <v>0</v>
      </c>
      <c r="AK50" s="15"/>
      <c r="AL50" s="15"/>
      <c r="AM50" s="17"/>
      <c r="AN50" s="17"/>
      <c r="AP50" s="383"/>
      <c r="AQ50" s="384"/>
      <c r="AR50" s="384"/>
      <c r="AS50" s="384"/>
      <c r="AT50" s="384"/>
      <c r="AU50" s="385"/>
    </row>
    <row r="51" spans="1:47" s="9" customFormat="1" ht="12.95" customHeight="1" thickBot="1" x14ac:dyDescent="0.25">
      <c r="A51" s="407" t="str">
        <f>IF(D51=" "," ","Fr")</f>
        <v>Fr</v>
      </c>
      <c r="B51" s="476"/>
      <c r="C51" s="171">
        <f t="shared" si="77"/>
        <v>24</v>
      </c>
      <c r="D51" s="408">
        <f>IF($G$5=0," ",IF(C51=0," ",C51))</f>
        <v>24</v>
      </c>
      <c r="E51" s="267"/>
      <c r="F51" s="346"/>
      <c r="G51" s="267"/>
      <c r="H51" s="362"/>
      <c r="I51" s="267"/>
      <c r="J51" s="362"/>
      <c r="K51" s="289">
        <f>((G51*60)+H51)-((E51*60)+F51)</f>
        <v>0</v>
      </c>
      <c r="L51" s="409">
        <f t="shared" si="67"/>
        <v>0</v>
      </c>
      <c r="M51" s="410" t="str">
        <f t="shared" si="68"/>
        <v/>
      </c>
      <c r="N51" s="411" t="str">
        <f t="shared" si="69"/>
        <v/>
      </c>
      <c r="O51" s="277">
        <f t="shared" si="78"/>
        <v>0</v>
      </c>
      <c r="P51" s="409">
        <f>INT(O51/60)</f>
        <v>0</v>
      </c>
      <c r="Q51" s="412">
        <f>ROUND(MOD(O51,60),0)</f>
        <v>0</v>
      </c>
      <c r="R51" s="386"/>
      <c r="S51" s="387"/>
      <c r="T51" s="425">
        <f>R51</f>
        <v>0</v>
      </c>
      <c r="U51" s="426">
        <f>S51</f>
        <v>0</v>
      </c>
      <c r="V51" s="427">
        <f>(T51*60)+U51</f>
        <v>0</v>
      </c>
      <c r="W51" s="337">
        <f t="shared" si="73"/>
        <v>0</v>
      </c>
      <c r="X51" s="189">
        <f t="shared" si="79"/>
        <v>0</v>
      </c>
      <c r="Y51" s="189">
        <f t="shared" si="80"/>
        <v>0</v>
      </c>
      <c r="Z51" s="416" t="str">
        <f t="shared" si="74"/>
        <v xml:space="preserve"> </v>
      </c>
      <c r="AA51" s="417" t="str">
        <f t="shared" si="75"/>
        <v xml:space="preserve"> </v>
      </c>
      <c r="AB51" s="418" t="str">
        <f t="shared" si="76"/>
        <v xml:space="preserve"> </v>
      </c>
      <c r="AC51" s="419" t="str">
        <f>IF(E51=0," ",IF(AB51="-",((#REF!*60)+#REF!)*(-1),(#REF!*60)+#REF!))</f>
        <v xml:space="preserve"> </v>
      </c>
      <c r="AD51" s="528"/>
      <c r="AE51" s="102"/>
      <c r="AF51" s="102"/>
      <c r="AG51" s="115"/>
      <c r="AH51" s="116"/>
      <c r="AI51" s="17">
        <f>AG26</f>
        <v>0</v>
      </c>
      <c r="AJ51" s="18">
        <f>AH26</f>
        <v>0</v>
      </c>
      <c r="AK51" s="15"/>
      <c r="AL51" s="15"/>
      <c r="AM51" s="17"/>
      <c r="AN51" s="17"/>
      <c r="AP51" s="383"/>
      <c r="AQ51" s="384"/>
      <c r="AR51" s="384"/>
      <c r="AS51" s="384"/>
      <c r="AT51" s="384"/>
      <c r="AU51" s="385"/>
    </row>
    <row r="52" spans="1:47" s="153" customFormat="1" ht="12.95" hidden="1" customHeight="1" outlineLevel="1" x14ac:dyDescent="0.2">
      <c r="A52" s="430" t="s">
        <v>34</v>
      </c>
      <c r="B52" s="180"/>
      <c r="C52" s="171">
        <f>IF((C51+1)&gt;AnzahlTage,0,C51+1)</f>
        <v>25</v>
      </c>
      <c r="D52" s="408">
        <f t="shared" ref="D52:D53" si="81">IF($G$5=0," ",IF(C52=0," ",C52))</f>
        <v>25</v>
      </c>
      <c r="E52" s="101"/>
      <c r="F52" s="347"/>
      <c r="G52" s="101"/>
      <c r="H52" s="363"/>
      <c r="I52" s="101"/>
      <c r="J52" s="347"/>
      <c r="K52" s="289">
        <f>IF(E52="A",0,((G52*60)+H52)-((E52*60)+F52))</f>
        <v>0</v>
      </c>
      <c r="L52" s="409">
        <f t="shared" si="67"/>
        <v>0</v>
      </c>
      <c r="M52" s="410" t="str">
        <f t="shared" si="68"/>
        <v/>
      </c>
      <c r="N52" s="411" t="str">
        <f t="shared" si="69"/>
        <v/>
      </c>
      <c r="O52" s="277">
        <f t="shared" ref="O52:O53" si="82">IF(E52="F",V52,IF(E52="U",V52,IF(E52="K",V52,K52-L52)))</f>
        <v>0</v>
      </c>
      <c r="P52" s="409">
        <f t="shared" ref="P52:P53" si="83">INT(O52/60)</f>
        <v>0</v>
      </c>
      <c r="Q52" s="412">
        <f t="shared" ref="Q52:Q53" si="84">ROUND(MOD(O52,60),0)</f>
        <v>0</v>
      </c>
      <c r="R52" s="388"/>
      <c r="S52" s="389"/>
      <c r="T52" s="425">
        <f t="shared" ref="T52:T53" si="85">R52</f>
        <v>0</v>
      </c>
      <c r="U52" s="426">
        <f t="shared" ref="U52:U53" si="86">S52</f>
        <v>0</v>
      </c>
      <c r="V52" s="427">
        <f t="shared" ref="V52:V53" si="87">(T52*60)+U52</f>
        <v>0</v>
      </c>
      <c r="W52" s="337">
        <f t="shared" si="73"/>
        <v>0</v>
      </c>
      <c r="X52" s="189">
        <f t="shared" si="79"/>
        <v>0</v>
      </c>
      <c r="Y52" s="189">
        <f t="shared" si="80"/>
        <v>0</v>
      </c>
      <c r="Z52" s="416" t="str">
        <f t="shared" si="74"/>
        <v xml:space="preserve"> </v>
      </c>
      <c r="AA52" s="417" t="str">
        <f t="shared" si="75"/>
        <v xml:space="preserve"> </v>
      </c>
      <c r="AB52" s="418" t="str">
        <f t="shared" si="76"/>
        <v xml:space="preserve"> </v>
      </c>
      <c r="AC52" s="432"/>
      <c r="AD52" s="528"/>
      <c r="AE52" s="433"/>
      <c r="AF52" s="433"/>
      <c r="AG52" s="483"/>
      <c r="AH52" s="484"/>
      <c r="AJ52" s="154"/>
      <c r="AK52" s="437"/>
      <c r="AL52" s="437"/>
      <c r="AP52" s="485"/>
      <c r="AQ52" s="486"/>
      <c r="AR52" s="486"/>
      <c r="AS52" s="486"/>
      <c r="AT52" s="486"/>
      <c r="AU52" s="487"/>
    </row>
    <row r="53" spans="1:47" s="153" customFormat="1" ht="12.95" hidden="1" customHeight="1" outlineLevel="1" thickBot="1" x14ac:dyDescent="0.25">
      <c r="A53" s="430" t="s">
        <v>35</v>
      </c>
      <c r="B53" s="180"/>
      <c r="C53" s="171">
        <f>IF((C52+1)&gt;AnzahlTage,0,C52+1)</f>
        <v>26</v>
      </c>
      <c r="D53" s="408">
        <f t="shared" si="81"/>
        <v>26</v>
      </c>
      <c r="E53" s="101"/>
      <c r="F53" s="347"/>
      <c r="G53" s="101"/>
      <c r="H53" s="363"/>
      <c r="I53" s="101"/>
      <c r="J53" s="347"/>
      <c r="K53" s="289">
        <f>IF(E53="A",0,((G53*60)+H53)-((E53*60)+F53))</f>
        <v>0</v>
      </c>
      <c r="L53" s="409">
        <f t="shared" si="67"/>
        <v>0</v>
      </c>
      <c r="M53" s="410" t="str">
        <f t="shared" si="68"/>
        <v/>
      </c>
      <c r="N53" s="411" t="str">
        <f t="shared" si="69"/>
        <v/>
      </c>
      <c r="O53" s="277">
        <f t="shared" si="82"/>
        <v>0</v>
      </c>
      <c r="P53" s="409">
        <f t="shared" si="83"/>
        <v>0</v>
      </c>
      <c r="Q53" s="412">
        <f t="shared" si="84"/>
        <v>0</v>
      </c>
      <c r="R53" s="388"/>
      <c r="S53" s="389"/>
      <c r="T53" s="425">
        <f t="shared" si="85"/>
        <v>0</v>
      </c>
      <c r="U53" s="426">
        <f t="shared" si="86"/>
        <v>0</v>
      </c>
      <c r="V53" s="427">
        <f t="shared" si="87"/>
        <v>0</v>
      </c>
      <c r="W53" s="337">
        <f t="shared" si="73"/>
        <v>0</v>
      </c>
      <c r="X53" s="189">
        <f t="shared" si="79"/>
        <v>0</v>
      </c>
      <c r="Y53" s="189">
        <f t="shared" si="80"/>
        <v>0</v>
      </c>
      <c r="Z53" s="416" t="str">
        <f t="shared" si="74"/>
        <v xml:space="preserve"> </v>
      </c>
      <c r="AA53" s="417" t="str">
        <f t="shared" si="75"/>
        <v xml:space="preserve"> </v>
      </c>
      <c r="AB53" s="418" t="str">
        <f t="shared" si="76"/>
        <v xml:space="preserve"> </v>
      </c>
      <c r="AC53" s="432"/>
      <c r="AD53" s="528"/>
      <c r="AE53" s="433"/>
      <c r="AF53" s="433"/>
      <c r="AG53" s="483"/>
      <c r="AH53" s="484"/>
      <c r="AJ53" s="154"/>
      <c r="AK53" s="437"/>
      <c r="AL53" s="437"/>
      <c r="AP53" s="485"/>
      <c r="AQ53" s="486"/>
      <c r="AR53" s="486"/>
      <c r="AS53" s="486"/>
      <c r="AT53" s="486"/>
      <c r="AU53" s="487"/>
    </row>
    <row r="54" spans="1:47" s="367" customFormat="1" ht="13.5" hidden="1" customHeight="1" outlineLevel="2" thickBot="1" x14ac:dyDescent="0.25">
      <c r="B54" s="180"/>
      <c r="C54" s="197"/>
      <c r="E54" s="518">
        <f>COUNTA(E47:E53)</f>
        <v>0</v>
      </c>
      <c r="F54" s="480"/>
      <c r="G54" s="443"/>
      <c r="H54" s="481"/>
      <c r="I54" s="479"/>
      <c r="J54" s="480"/>
      <c r="K54" s="290"/>
      <c r="L54" s="443"/>
      <c r="M54" s="514"/>
      <c r="N54" s="450"/>
      <c r="O54" s="517">
        <f>SUM(O47:O53)</f>
        <v>0</v>
      </c>
      <c r="P54" s="179"/>
      <c r="Q54" s="179"/>
      <c r="R54" s="521"/>
      <c r="S54" s="518">
        <f>COUNTA(S47:S53)</f>
        <v>0</v>
      </c>
      <c r="T54" s="444">
        <f>INT(V54/60)</f>
        <v>0</v>
      </c>
      <c r="U54" s="445">
        <f>MOD(V54,60)</f>
        <v>0</v>
      </c>
      <c r="V54" s="446">
        <f>SUM(V47:V51)</f>
        <v>0</v>
      </c>
      <c r="W54" s="447">
        <f>SUM(W47:W53)</f>
        <v>0</v>
      </c>
      <c r="X54" s="219">
        <f t="shared" si="79"/>
        <v>0</v>
      </c>
      <c r="Y54" s="189">
        <f t="shared" si="80"/>
        <v>0</v>
      </c>
      <c r="Z54" s="463"/>
      <c r="AA54" s="464"/>
      <c r="AB54" s="465"/>
      <c r="AC54" s="451"/>
      <c r="AD54" s="529"/>
      <c r="AE54" s="452"/>
      <c r="AF54" s="452"/>
      <c r="AG54" s="453"/>
      <c r="AH54" s="454"/>
      <c r="AI54" s="197"/>
      <c r="AJ54" s="455"/>
      <c r="AK54" s="456"/>
      <c r="AL54" s="456"/>
      <c r="AM54" s="197"/>
      <c r="AN54" s="197"/>
      <c r="AP54" s="377"/>
      <c r="AQ54" s="378"/>
      <c r="AR54" s="378"/>
      <c r="AS54" s="378"/>
      <c r="AT54" s="378"/>
      <c r="AU54" s="379"/>
    </row>
    <row r="55" spans="1:47" s="197" customFormat="1" ht="13.5" hidden="1" customHeight="1" outlineLevel="2" thickTop="1" thickBot="1" x14ac:dyDescent="0.25">
      <c r="B55" s="180"/>
      <c r="D55" s="478"/>
      <c r="E55" s="479"/>
      <c r="F55" s="480"/>
      <c r="G55" s="443"/>
      <c r="H55" s="481"/>
      <c r="I55" s="479"/>
      <c r="J55" s="480"/>
      <c r="K55" s="290"/>
      <c r="L55" s="443"/>
      <c r="M55" s="512"/>
      <c r="N55" s="513"/>
      <c r="O55" s="204"/>
      <c r="P55" s="179"/>
      <c r="Q55" s="179"/>
      <c r="R55" s="482"/>
      <c r="S55" s="522"/>
      <c r="T55" s="209"/>
      <c r="U55" s="209"/>
      <c r="V55" s="462"/>
      <c r="W55" s="205"/>
      <c r="X55" s="179"/>
      <c r="Y55" s="179"/>
      <c r="Z55" s="463"/>
      <c r="AA55" s="464"/>
      <c r="AB55" s="465"/>
      <c r="AC55" s="451"/>
      <c r="AD55" s="529"/>
      <c r="AE55" s="452"/>
      <c r="AF55" s="452"/>
      <c r="AG55" s="453"/>
      <c r="AH55" s="454"/>
      <c r="AJ55" s="455"/>
      <c r="AK55" s="456"/>
      <c r="AL55" s="456"/>
      <c r="AP55" s="380"/>
      <c r="AQ55" s="381"/>
      <c r="AR55" s="381"/>
      <c r="AS55" s="381"/>
      <c r="AT55" s="381"/>
      <c r="AU55" s="382"/>
    </row>
    <row r="56" spans="1:47" s="9" customFormat="1" ht="12.95" customHeight="1" collapsed="1" thickBot="1" x14ac:dyDescent="0.25">
      <c r="A56" s="469"/>
      <c r="B56" s="180"/>
      <c r="C56" s="204"/>
      <c r="D56" s="343"/>
      <c r="E56" s="470"/>
      <c r="F56" s="470"/>
      <c r="G56" s="470"/>
      <c r="H56" s="470"/>
      <c r="I56" s="470"/>
      <c r="J56" s="470"/>
      <c r="K56" s="291"/>
      <c r="L56" s="443"/>
      <c r="M56" s="515" t="str">
        <f>IF(E54=0," ",INT(O54/60))</f>
        <v xml:space="preserve"> </v>
      </c>
      <c r="N56" s="516" t="str">
        <f>IF(E54=0," ",MOD(O54,60))</f>
        <v xml:space="preserve"> </v>
      </c>
      <c r="O56" s="179"/>
      <c r="P56" s="179"/>
      <c r="Q56" s="179"/>
      <c r="R56" s="471" t="str">
        <f>IF(S54=0," ",T54)</f>
        <v xml:space="preserve"> </v>
      </c>
      <c r="S56" s="472" t="str">
        <f>IF(S54=0," ",U54)</f>
        <v xml:space="preserve"> </v>
      </c>
      <c r="T56" s="473"/>
      <c r="U56" s="473"/>
      <c r="V56" s="474"/>
      <c r="W56" s="205"/>
      <c r="X56" s="179"/>
      <c r="Y56" s="179"/>
      <c r="Z56" s="519" t="str">
        <f>IF(W54&lt;0,"-",IF(W54&gt;0,"+"," "))</f>
        <v xml:space="preserve"> </v>
      </c>
      <c r="AA56" s="475" t="str">
        <f>(IF(AND(E54=0,S54=0)," ",IF(X54&lt;0,(X54*(-1)),X54)))</f>
        <v xml:space="preserve"> </v>
      </c>
      <c r="AB56" s="520" t="str">
        <f>(IF(AND(E54=0,S54=0)," ",IF(Y54=60,0,Y54)))</f>
        <v xml:space="preserve"> </v>
      </c>
      <c r="AC56" s="432">
        <f>SUM(AC47:AC51)</f>
        <v>0</v>
      </c>
      <c r="AD56" s="530"/>
      <c r="AE56" s="102"/>
      <c r="AF56" s="102"/>
      <c r="AG56" s="115"/>
      <c r="AH56" s="116"/>
      <c r="AI56" s="17"/>
      <c r="AJ56" s="18"/>
      <c r="AK56" s="15"/>
      <c r="AL56" s="15"/>
      <c r="AM56" s="17"/>
      <c r="AN56" s="17"/>
      <c r="AP56" s="383"/>
      <c r="AQ56" s="384"/>
      <c r="AR56" s="384"/>
      <c r="AS56" s="384"/>
      <c r="AT56" s="384"/>
      <c r="AU56" s="385"/>
    </row>
    <row r="57" spans="1:47" s="9" customFormat="1" ht="12.95" customHeight="1" x14ac:dyDescent="0.2">
      <c r="A57" s="407" t="str">
        <f>IF(D57=" "," ","Mo")</f>
        <v>Mo</v>
      </c>
      <c r="B57" s="476"/>
      <c r="C57" s="171">
        <f>IF((C53+1)&gt;AnzahlTage,0,IF(C53+1&lt;7,0,C53+1))</f>
        <v>27</v>
      </c>
      <c r="D57" s="408">
        <f>IF($G$5=0," ",IF(C57=0," ",C57))</f>
        <v>27</v>
      </c>
      <c r="E57" s="101"/>
      <c r="F57" s="347"/>
      <c r="G57" s="101"/>
      <c r="H57" s="363"/>
      <c r="I57" s="101"/>
      <c r="J57" s="363"/>
      <c r="K57" s="289">
        <f>((G57*60)+H57)-((E57*60)+F57)</f>
        <v>0</v>
      </c>
      <c r="L57" s="409">
        <f t="shared" ref="L57:L63" si="88">(I57*60)+J57</f>
        <v>0</v>
      </c>
      <c r="M57" s="410" t="str">
        <f t="shared" ref="M57:M63" si="89">IF(E57=0,"",P57)</f>
        <v/>
      </c>
      <c r="N57" s="411" t="str">
        <f t="shared" ref="N57:N63" si="90">IF(E57=0,"",Q57)</f>
        <v/>
      </c>
      <c r="O57" s="277">
        <f>IF(E57="A",0,IF(E57="F",V57,IF(E57="U",V57,IF(E57="K",V57,K57-L57))))</f>
        <v>0</v>
      </c>
      <c r="P57" s="409">
        <f>INT(O57/60)</f>
        <v>0</v>
      </c>
      <c r="Q57" s="412">
        <f>ROUND(MOD(O57,60),0)</f>
        <v>0</v>
      </c>
      <c r="R57" s="386"/>
      <c r="S57" s="387"/>
      <c r="T57" s="413">
        <f t="shared" ref="T57:T60" si="91">R57</f>
        <v>0</v>
      </c>
      <c r="U57" s="414">
        <f t="shared" ref="U57:U60" si="92">S57</f>
        <v>0</v>
      </c>
      <c r="V57" s="415">
        <f t="shared" ref="V57:V60" si="93">(T57*60)+U57</f>
        <v>0</v>
      </c>
      <c r="W57" s="337">
        <f t="shared" ref="W57:W63" si="94">IF(E57=0,0,O57-V57)</f>
        <v>0</v>
      </c>
      <c r="X57" s="189">
        <f>IF(W57&lt;0,INT((W57*(-1))/60),INT(W57/60))</f>
        <v>0</v>
      </c>
      <c r="Y57" s="189">
        <f>IF(W57&lt;0,MOD(W57*(-1),60),MOD(W57,60))</f>
        <v>0</v>
      </c>
      <c r="Z57" s="416" t="str">
        <f t="shared" ref="Z57:Z63" si="95">IF(E57=0," ",IF(W57&lt;0,"-",IF(W57&gt;0,"+","")))</f>
        <v xml:space="preserve"> </v>
      </c>
      <c r="AA57" s="417" t="str">
        <f t="shared" ref="AA57:AA63" si="96">IF(E57=0," ",IF(X57&lt;0,(X57*(-1)),X57))</f>
        <v xml:space="preserve"> </v>
      </c>
      <c r="AB57" s="418" t="str">
        <f t="shared" ref="AB57:AB63" si="97">IF(E57=0," ",IF(Y57=60,0,Y57))</f>
        <v xml:space="preserve"> </v>
      </c>
      <c r="AC57" s="419" t="str">
        <f>IF(E57=0," ",IF(AB57="-",((#REF!*60)+#REF!)*(-1),(#REF!*60)+#REF!))</f>
        <v xml:space="preserve"> </v>
      </c>
      <c r="AD57" s="528"/>
      <c r="AE57" s="102"/>
      <c r="AF57" s="102"/>
      <c r="AG57" s="115"/>
      <c r="AH57" s="116"/>
      <c r="AI57" s="17">
        <f>AG26</f>
        <v>0</v>
      </c>
      <c r="AJ57" s="18">
        <f>AH26</f>
        <v>0</v>
      </c>
      <c r="AK57" s="15"/>
      <c r="AL57" s="15"/>
      <c r="AM57" s="17"/>
      <c r="AN57" s="17"/>
      <c r="AP57" s="424" t="s">
        <v>85</v>
      </c>
      <c r="AQ57" s="372" t="s">
        <v>88</v>
      </c>
      <c r="AR57" s="384"/>
      <c r="AS57" s="384"/>
      <c r="AT57" s="384"/>
      <c r="AU57" s="385"/>
    </row>
    <row r="58" spans="1:47" s="9" customFormat="1" ht="12.95" customHeight="1" thickBot="1" x14ac:dyDescent="0.25">
      <c r="A58" s="407" t="str">
        <f>IF(D58=" "," ","Di")</f>
        <v>Di</v>
      </c>
      <c r="B58" s="476"/>
      <c r="C58" s="171">
        <f t="shared" ref="C58:C63" si="98">IF((C57+1)&gt;AnzahlTage,0,IF(C57+1&lt;7,0,C57+1))</f>
        <v>28</v>
      </c>
      <c r="D58" s="408">
        <f>IF($G$5=0," ",IF(C58=0," ",C58))</f>
        <v>28</v>
      </c>
      <c r="E58" s="101"/>
      <c r="F58" s="347"/>
      <c r="G58" s="101"/>
      <c r="H58" s="363"/>
      <c r="I58" s="101"/>
      <c r="J58" s="363"/>
      <c r="K58" s="289">
        <f>((G58*60)+H58)-((E58*60)+F58)</f>
        <v>0</v>
      </c>
      <c r="L58" s="409">
        <f t="shared" si="88"/>
        <v>0</v>
      </c>
      <c r="M58" s="410" t="str">
        <f t="shared" si="89"/>
        <v/>
      </c>
      <c r="N58" s="411" t="str">
        <f t="shared" si="90"/>
        <v/>
      </c>
      <c r="O58" s="277">
        <f t="shared" ref="O58:O61" si="99">IF(E58="A",0,IF(E58="F",V58,IF(E58="U",V58,IF(E58="K",V58,K58-L58))))</f>
        <v>0</v>
      </c>
      <c r="P58" s="409">
        <f>INT(O58/60)</f>
        <v>0</v>
      </c>
      <c r="Q58" s="412">
        <f>ROUND(MOD(O58,60),0)</f>
        <v>0</v>
      </c>
      <c r="R58" s="386"/>
      <c r="S58" s="387"/>
      <c r="T58" s="413">
        <f t="shared" si="91"/>
        <v>0</v>
      </c>
      <c r="U58" s="414">
        <f t="shared" si="92"/>
        <v>0</v>
      </c>
      <c r="V58" s="415">
        <f t="shared" si="93"/>
        <v>0</v>
      </c>
      <c r="W58" s="337">
        <f t="shared" si="94"/>
        <v>0</v>
      </c>
      <c r="X58" s="189">
        <f t="shared" ref="X58:X64" si="100">IF(W58&lt;0,INT((W58*(-1))/60),INT(W58/60))</f>
        <v>0</v>
      </c>
      <c r="Y58" s="189">
        <f t="shared" ref="Y58:Y64" si="101">IF(W58&lt;0,MOD(W58*(-1),60),MOD(W58,60))</f>
        <v>0</v>
      </c>
      <c r="Z58" s="416" t="str">
        <f t="shared" si="95"/>
        <v xml:space="preserve"> </v>
      </c>
      <c r="AA58" s="417" t="str">
        <f t="shared" si="96"/>
        <v xml:space="preserve"> </v>
      </c>
      <c r="AB58" s="418" t="str">
        <f t="shared" si="97"/>
        <v xml:space="preserve"> </v>
      </c>
      <c r="AC58" s="419" t="str">
        <f>IF(E58=0," ",IF(AB58="-",((#REF!*60)+#REF!)*(-1),(#REF!*60)+#REF!))</f>
        <v xml:space="preserve"> </v>
      </c>
      <c r="AD58" s="528"/>
      <c r="AE58" s="102"/>
      <c r="AF58" s="102"/>
      <c r="AG58" s="115"/>
      <c r="AH58" s="116"/>
      <c r="AI58" s="17">
        <f>AG26</f>
        <v>0</v>
      </c>
      <c r="AJ58" s="18">
        <f>AH26</f>
        <v>0</v>
      </c>
      <c r="AK58" s="15"/>
      <c r="AL58" s="15"/>
      <c r="AM58" s="17"/>
      <c r="AN58" s="17"/>
      <c r="AP58" s="488" t="s">
        <v>85</v>
      </c>
      <c r="AQ58" s="489" t="s">
        <v>89</v>
      </c>
      <c r="AR58" s="490"/>
      <c r="AS58" s="490"/>
      <c r="AT58" s="490"/>
      <c r="AU58" s="491"/>
    </row>
    <row r="59" spans="1:47" s="9" customFormat="1" ht="12.95" customHeight="1" thickTop="1" x14ac:dyDescent="0.2">
      <c r="A59" s="407" t="str">
        <f>IF(D59=" "," ","Mi")</f>
        <v>Mi</v>
      </c>
      <c r="B59" s="476"/>
      <c r="C59" s="171">
        <f t="shared" si="98"/>
        <v>29</v>
      </c>
      <c r="D59" s="408">
        <f>IF($G$5=0," ",IF(C59=0," ",C59))</f>
        <v>29</v>
      </c>
      <c r="E59" s="101"/>
      <c r="F59" s="347"/>
      <c r="G59" s="101"/>
      <c r="H59" s="363"/>
      <c r="I59" s="101"/>
      <c r="J59" s="363"/>
      <c r="K59" s="289">
        <f>((G59*60)+H59)-((E59*60)+F59)</f>
        <v>0</v>
      </c>
      <c r="L59" s="409">
        <f t="shared" si="88"/>
        <v>0</v>
      </c>
      <c r="M59" s="410" t="str">
        <f t="shared" si="89"/>
        <v/>
      </c>
      <c r="N59" s="411" t="str">
        <f t="shared" si="90"/>
        <v/>
      </c>
      <c r="O59" s="277">
        <f t="shared" si="99"/>
        <v>0</v>
      </c>
      <c r="P59" s="409">
        <f>INT(O59/60)</f>
        <v>0</v>
      </c>
      <c r="Q59" s="412">
        <f>ROUND(MOD(O59,60),0)</f>
        <v>0</v>
      </c>
      <c r="R59" s="386"/>
      <c r="S59" s="387"/>
      <c r="T59" s="413">
        <f t="shared" si="91"/>
        <v>0</v>
      </c>
      <c r="U59" s="414">
        <f t="shared" si="92"/>
        <v>0</v>
      </c>
      <c r="V59" s="415">
        <f t="shared" si="93"/>
        <v>0</v>
      </c>
      <c r="W59" s="337">
        <f t="shared" si="94"/>
        <v>0</v>
      </c>
      <c r="X59" s="189">
        <f t="shared" si="100"/>
        <v>0</v>
      </c>
      <c r="Y59" s="189">
        <f t="shared" si="101"/>
        <v>0</v>
      </c>
      <c r="Z59" s="416" t="str">
        <f t="shared" si="95"/>
        <v xml:space="preserve"> </v>
      </c>
      <c r="AA59" s="417" t="str">
        <f t="shared" si="96"/>
        <v xml:space="preserve"> </v>
      </c>
      <c r="AB59" s="418" t="str">
        <f t="shared" si="97"/>
        <v xml:space="preserve"> </v>
      </c>
      <c r="AC59" s="419" t="str">
        <f>IF(E59=0," ",IF(AB59="-",((#REF!*60)+#REF!)*(-1),(#REF!*60)+#REF!))</f>
        <v xml:space="preserve"> </v>
      </c>
      <c r="AD59" s="528"/>
      <c r="AE59" s="102"/>
      <c r="AF59" s="102"/>
      <c r="AG59" s="115"/>
      <c r="AH59" s="116"/>
      <c r="AI59" s="17">
        <f>AG26</f>
        <v>0</v>
      </c>
      <c r="AJ59" s="18">
        <f>AH26</f>
        <v>0</v>
      </c>
      <c r="AK59" s="15"/>
      <c r="AL59" s="15"/>
      <c r="AM59" s="17"/>
      <c r="AN59" s="17"/>
    </row>
    <row r="60" spans="1:47" s="9" customFormat="1" ht="12.95" customHeight="1" x14ac:dyDescent="0.2">
      <c r="A60" s="407" t="str">
        <f>IF(D60=" "," ","Do")</f>
        <v>Do</v>
      </c>
      <c r="B60" s="476"/>
      <c r="C60" s="171">
        <f t="shared" si="98"/>
        <v>30</v>
      </c>
      <c r="D60" s="408">
        <f>IF($G$5=0," ",IF(C60=0," ",C60))</f>
        <v>30</v>
      </c>
      <c r="E60" s="101"/>
      <c r="F60" s="347"/>
      <c r="G60" s="101"/>
      <c r="H60" s="363"/>
      <c r="I60" s="101"/>
      <c r="J60" s="363"/>
      <c r="K60" s="289">
        <f>((G60*60)+H60)-((E60*60)+F60)</f>
        <v>0</v>
      </c>
      <c r="L60" s="409">
        <f t="shared" si="88"/>
        <v>0</v>
      </c>
      <c r="M60" s="410" t="str">
        <f t="shared" si="89"/>
        <v/>
      </c>
      <c r="N60" s="411" t="str">
        <f t="shared" si="90"/>
        <v/>
      </c>
      <c r="O60" s="277">
        <f t="shared" si="99"/>
        <v>0</v>
      </c>
      <c r="P60" s="409">
        <f>INT(O60/60)</f>
        <v>0</v>
      </c>
      <c r="Q60" s="412">
        <f>ROUND(MOD(O60,60),0)</f>
        <v>0</v>
      </c>
      <c r="R60" s="386"/>
      <c r="S60" s="387"/>
      <c r="T60" s="413">
        <f t="shared" si="91"/>
        <v>0</v>
      </c>
      <c r="U60" s="414">
        <f t="shared" si="92"/>
        <v>0</v>
      </c>
      <c r="V60" s="415">
        <f t="shared" si="93"/>
        <v>0</v>
      </c>
      <c r="W60" s="337">
        <f t="shared" si="94"/>
        <v>0</v>
      </c>
      <c r="X60" s="189">
        <f t="shared" si="100"/>
        <v>0</v>
      </c>
      <c r="Y60" s="189">
        <f t="shared" si="101"/>
        <v>0</v>
      </c>
      <c r="Z60" s="416" t="str">
        <f t="shared" si="95"/>
        <v xml:space="preserve"> </v>
      </c>
      <c r="AA60" s="417" t="str">
        <f t="shared" si="96"/>
        <v xml:space="preserve"> </v>
      </c>
      <c r="AB60" s="418" t="str">
        <f t="shared" si="97"/>
        <v xml:space="preserve"> </v>
      </c>
      <c r="AC60" s="419" t="str">
        <f>IF(E60=0," ",IF(AB60="-",((#REF!*60)+#REF!)*(-1),(#REF!*60)+#REF!))</f>
        <v xml:space="preserve"> </v>
      </c>
      <c r="AD60" s="528"/>
      <c r="AE60" s="102"/>
      <c r="AF60" s="102"/>
      <c r="AG60" s="115"/>
      <c r="AH60" s="116"/>
      <c r="AI60" s="17">
        <f>AG26</f>
        <v>0</v>
      </c>
      <c r="AJ60" s="18">
        <f>AH26</f>
        <v>0</v>
      </c>
      <c r="AK60" s="15"/>
      <c r="AL60" s="15"/>
      <c r="AM60" s="17"/>
      <c r="AN60" s="17"/>
    </row>
    <row r="61" spans="1:47" s="9" customFormat="1" ht="12.95" customHeight="1" thickBot="1" x14ac:dyDescent="0.25">
      <c r="A61" s="407" t="str">
        <f>IF(D61=" "," ","Fr")</f>
        <v xml:space="preserve"> </v>
      </c>
      <c r="B61" s="476"/>
      <c r="C61" s="171">
        <f t="shared" si="98"/>
        <v>0</v>
      </c>
      <c r="D61" s="408" t="str">
        <f>IF($G$5=0," ",IF(C61=0," ",C61))</f>
        <v xml:space="preserve"> </v>
      </c>
      <c r="E61" s="101"/>
      <c r="F61" s="347"/>
      <c r="G61" s="101"/>
      <c r="H61" s="363"/>
      <c r="I61" s="101"/>
      <c r="J61" s="363"/>
      <c r="K61" s="289">
        <f>((G61*60)+H61)-((E61*60)+F61)</f>
        <v>0</v>
      </c>
      <c r="L61" s="409">
        <f t="shared" si="88"/>
        <v>0</v>
      </c>
      <c r="M61" s="410" t="str">
        <f t="shared" si="89"/>
        <v/>
      </c>
      <c r="N61" s="411" t="str">
        <f t="shared" si="90"/>
        <v/>
      </c>
      <c r="O61" s="277">
        <f t="shared" si="99"/>
        <v>0</v>
      </c>
      <c r="P61" s="409">
        <f>INT(O61/60)</f>
        <v>0</v>
      </c>
      <c r="Q61" s="412">
        <f>ROUND(MOD(O61,60),0)</f>
        <v>0</v>
      </c>
      <c r="R61" s="386"/>
      <c r="S61" s="387"/>
      <c r="T61" s="425">
        <f>R61</f>
        <v>0</v>
      </c>
      <c r="U61" s="426">
        <f>S61</f>
        <v>0</v>
      </c>
      <c r="V61" s="427">
        <f>(T61*60)+U61</f>
        <v>0</v>
      </c>
      <c r="W61" s="337">
        <f t="shared" si="94"/>
        <v>0</v>
      </c>
      <c r="X61" s="189">
        <f t="shared" si="100"/>
        <v>0</v>
      </c>
      <c r="Y61" s="189">
        <f t="shared" si="101"/>
        <v>0</v>
      </c>
      <c r="Z61" s="416" t="str">
        <f t="shared" si="95"/>
        <v xml:space="preserve"> </v>
      </c>
      <c r="AA61" s="417" t="str">
        <f t="shared" si="96"/>
        <v xml:space="preserve"> </v>
      </c>
      <c r="AB61" s="418" t="str">
        <f t="shared" si="97"/>
        <v xml:space="preserve"> </v>
      </c>
      <c r="AC61" s="419" t="str">
        <f>IF(E61=0," ",IF(AB61="-",((#REF!*60)+#REF!)*(-1),(#REF!*60)+#REF!))</f>
        <v xml:space="preserve"> </v>
      </c>
      <c r="AD61" s="528"/>
      <c r="AE61" s="102"/>
      <c r="AF61" s="102"/>
      <c r="AG61" s="115"/>
      <c r="AH61" s="116"/>
      <c r="AI61" s="17">
        <f>AG26</f>
        <v>0</v>
      </c>
      <c r="AJ61" s="18">
        <f>AH26</f>
        <v>0</v>
      </c>
      <c r="AK61" s="15"/>
      <c r="AL61" s="15"/>
      <c r="AM61" s="17"/>
      <c r="AN61" s="17"/>
    </row>
    <row r="62" spans="1:47" s="9" customFormat="1" ht="12.95" hidden="1" customHeight="1" outlineLevel="1" x14ac:dyDescent="0.2">
      <c r="A62" s="407" t="str">
        <f>IF(D62=" "," ","Sa")</f>
        <v xml:space="preserve"> </v>
      </c>
      <c r="B62" s="492"/>
      <c r="C62" s="171">
        <f t="shared" si="98"/>
        <v>0</v>
      </c>
      <c r="D62" s="408" t="str">
        <f t="shared" ref="D62:D63" si="102">IF($G$5=0," ",IF(C62=0," ",C62))</f>
        <v xml:space="preserve"> </v>
      </c>
      <c r="E62" s="101"/>
      <c r="F62" s="347"/>
      <c r="G62" s="101"/>
      <c r="H62" s="363"/>
      <c r="I62" s="101"/>
      <c r="J62" s="347"/>
      <c r="K62" s="289">
        <f>IF(E62="A",0,((G62*60)+H62)-((E62*60)+F62))</f>
        <v>0</v>
      </c>
      <c r="L62" s="409">
        <f t="shared" si="88"/>
        <v>0</v>
      </c>
      <c r="M62" s="410" t="str">
        <f t="shared" si="89"/>
        <v/>
      </c>
      <c r="N62" s="411" t="str">
        <f t="shared" si="90"/>
        <v/>
      </c>
      <c r="O62" s="277">
        <f t="shared" ref="O62:O63" si="103">IF(E62="F",V62,IF(E62="U",V62,IF(E62="K",V62,K62-L62)))</f>
        <v>0</v>
      </c>
      <c r="P62" s="409">
        <f t="shared" ref="P62:P63" si="104">INT(O62/60)</f>
        <v>0</v>
      </c>
      <c r="Q62" s="412">
        <f t="shared" ref="Q62:Q63" si="105">ROUND(MOD(O62,60),0)</f>
        <v>0</v>
      </c>
      <c r="R62" s="388"/>
      <c r="S62" s="389"/>
      <c r="T62" s="425">
        <f t="shared" ref="T62:T63" si="106">R62</f>
        <v>0</v>
      </c>
      <c r="U62" s="426">
        <f t="shared" ref="U62:U63" si="107">S62</f>
        <v>0</v>
      </c>
      <c r="V62" s="427">
        <f t="shared" ref="V62:V63" si="108">(T62*60)+U62</f>
        <v>0</v>
      </c>
      <c r="W62" s="337">
        <f t="shared" si="94"/>
        <v>0</v>
      </c>
      <c r="X62" s="189">
        <f t="shared" si="100"/>
        <v>0</v>
      </c>
      <c r="Y62" s="189">
        <f t="shared" si="101"/>
        <v>0</v>
      </c>
      <c r="Z62" s="416" t="str">
        <f t="shared" si="95"/>
        <v xml:space="preserve"> </v>
      </c>
      <c r="AA62" s="417" t="str">
        <f t="shared" si="96"/>
        <v xml:space="preserve"> </v>
      </c>
      <c r="AB62" s="418" t="str">
        <f t="shared" si="97"/>
        <v xml:space="preserve"> </v>
      </c>
      <c r="AC62" s="432"/>
      <c r="AD62" s="90"/>
      <c r="AE62" s="102"/>
      <c r="AF62" s="102"/>
      <c r="AG62" s="115"/>
      <c r="AH62" s="116"/>
      <c r="AI62" s="17"/>
      <c r="AJ62" s="18"/>
      <c r="AK62" s="15"/>
      <c r="AL62" s="15"/>
      <c r="AM62" s="17"/>
      <c r="AN62" s="17"/>
    </row>
    <row r="63" spans="1:47" s="9" customFormat="1" ht="12.95" hidden="1" customHeight="1" outlineLevel="1" thickBot="1" x14ac:dyDescent="0.25">
      <c r="A63" s="407" t="str">
        <f>IF(D63=" "," ","So")</f>
        <v xml:space="preserve"> </v>
      </c>
      <c r="B63" s="492"/>
      <c r="C63" s="171">
        <f t="shared" si="98"/>
        <v>0</v>
      </c>
      <c r="D63" s="408" t="str">
        <f t="shared" si="102"/>
        <v xml:space="preserve"> </v>
      </c>
      <c r="E63" s="101"/>
      <c r="F63" s="347"/>
      <c r="G63" s="101"/>
      <c r="H63" s="363"/>
      <c r="I63" s="101"/>
      <c r="J63" s="347"/>
      <c r="K63" s="289">
        <f>IF(E63="A",0,((G63*60)+H63)-((E63*60)+F63))</f>
        <v>0</v>
      </c>
      <c r="L63" s="409">
        <f t="shared" si="88"/>
        <v>0</v>
      </c>
      <c r="M63" s="493" t="str">
        <f t="shared" si="89"/>
        <v/>
      </c>
      <c r="N63" s="494" t="str">
        <f t="shared" si="90"/>
        <v/>
      </c>
      <c r="O63" s="277">
        <f t="shared" si="103"/>
        <v>0</v>
      </c>
      <c r="P63" s="409">
        <f t="shared" si="104"/>
        <v>0</v>
      </c>
      <c r="Q63" s="412">
        <f t="shared" si="105"/>
        <v>0</v>
      </c>
      <c r="R63" s="390"/>
      <c r="S63" s="391"/>
      <c r="T63" s="425">
        <f t="shared" si="106"/>
        <v>0</v>
      </c>
      <c r="U63" s="426">
        <f t="shared" si="107"/>
        <v>0</v>
      </c>
      <c r="V63" s="427">
        <f t="shared" si="108"/>
        <v>0</v>
      </c>
      <c r="W63" s="337">
        <f t="shared" si="94"/>
        <v>0</v>
      </c>
      <c r="X63" s="189">
        <f t="shared" si="100"/>
        <v>0</v>
      </c>
      <c r="Y63" s="189">
        <f t="shared" si="101"/>
        <v>0</v>
      </c>
      <c r="Z63" s="416" t="str">
        <f t="shared" si="95"/>
        <v xml:space="preserve"> </v>
      </c>
      <c r="AA63" s="417" t="str">
        <f t="shared" si="96"/>
        <v xml:space="preserve"> </v>
      </c>
      <c r="AB63" s="418" t="str">
        <f t="shared" si="97"/>
        <v xml:space="preserve"> </v>
      </c>
      <c r="AC63" s="432"/>
      <c r="AD63" s="90"/>
      <c r="AE63" s="102"/>
      <c r="AF63" s="102"/>
      <c r="AG63" s="115"/>
      <c r="AH63" s="116"/>
      <c r="AI63" s="17"/>
      <c r="AJ63" s="18"/>
      <c r="AK63" s="15"/>
      <c r="AL63" s="15"/>
      <c r="AM63" s="17"/>
      <c r="AN63" s="17"/>
    </row>
    <row r="64" spans="1:47" s="174" customFormat="1" ht="13.5" hidden="1" customHeight="1" outlineLevel="2" thickBot="1" x14ac:dyDescent="0.25">
      <c r="B64" s="175"/>
      <c r="E64" s="518">
        <f>COUNTA(E57:E63)</f>
        <v>0</v>
      </c>
      <c r="F64" s="173"/>
      <c r="G64" s="173"/>
      <c r="H64" s="173"/>
      <c r="I64" s="173"/>
      <c r="J64" s="173"/>
      <c r="K64" s="290"/>
      <c r="L64" s="173"/>
      <c r="M64" s="514"/>
      <c r="N64" s="450"/>
      <c r="O64" s="517">
        <f>SUM(O57:O63)</f>
        <v>0</v>
      </c>
      <c r="P64" s="179"/>
      <c r="Q64" s="179"/>
      <c r="R64" s="521"/>
      <c r="S64" s="518">
        <f>COUNTA(S57:S63)</f>
        <v>0</v>
      </c>
      <c r="T64" s="230">
        <f>INT(V64/60)</f>
        <v>0</v>
      </c>
      <c r="U64" s="231">
        <f>MOD(V64,60)</f>
        <v>0</v>
      </c>
      <c r="V64" s="232">
        <f>SUM(V57:V61)</f>
        <v>0</v>
      </c>
      <c r="W64" s="218">
        <f>SUM(W57:W63)</f>
        <v>0</v>
      </c>
      <c r="X64" s="219">
        <f t="shared" si="100"/>
        <v>0</v>
      </c>
      <c r="Y64" s="219">
        <f t="shared" si="101"/>
        <v>0</v>
      </c>
      <c r="Z64" s="229"/>
      <c r="AA64" s="392"/>
      <c r="AB64" s="394"/>
      <c r="AC64" s="233"/>
      <c r="AD64" s="338"/>
      <c r="AE64" s="234"/>
      <c r="AF64" s="234"/>
      <c r="AG64" s="235"/>
      <c r="AH64" s="236"/>
      <c r="AJ64" s="237"/>
      <c r="AK64" s="238"/>
      <c r="AL64" s="238"/>
    </row>
    <row r="65" spans="1:40" s="228" customFormat="1" ht="13.5" hidden="1" customHeight="1" outlineLevel="2" thickTop="1" thickBot="1" x14ac:dyDescent="0.25">
      <c r="B65" s="175"/>
      <c r="C65" s="174"/>
      <c r="D65" s="240" t="str">
        <f>IF(C63&lt;10," ",C63)</f>
        <v xml:space="preserve"> </v>
      </c>
      <c r="E65" s="173"/>
      <c r="F65" s="173"/>
      <c r="G65" s="173"/>
      <c r="H65" s="173"/>
      <c r="I65" s="173"/>
      <c r="J65" s="173"/>
      <c r="K65" s="290"/>
      <c r="L65" s="173"/>
      <c r="M65" s="512"/>
      <c r="N65" s="513"/>
      <c r="O65" s="204"/>
      <c r="P65" s="179"/>
      <c r="Q65" s="179"/>
      <c r="R65" s="482"/>
      <c r="S65" s="522"/>
      <c r="T65" s="208"/>
      <c r="U65" s="208"/>
      <c r="V65" s="239"/>
      <c r="W65" s="211"/>
      <c r="X65" s="179"/>
      <c r="Y65" s="179"/>
      <c r="Z65" s="229"/>
      <c r="AA65" s="392"/>
      <c r="AB65" s="394"/>
      <c r="AC65" s="233"/>
      <c r="AD65" s="338"/>
      <c r="AE65" s="234"/>
      <c r="AF65" s="234"/>
      <c r="AG65" s="235"/>
      <c r="AH65" s="236"/>
      <c r="AI65" s="174"/>
      <c r="AJ65" s="237"/>
      <c r="AK65" s="238"/>
      <c r="AL65" s="238"/>
      <c r="AM65" s="174"/>
      <c r="AN65" s="174"/>
    </row>
    <row r="66" spans="1:40" ht="12.95" customHeight="1" collapsed="1" thickBot="1" x14ac:dyDescent="0.25">
      <c r="A66" s="82"/>
      <c r="B66" s="176"/>
      <c r="C66" s="177"/>
      <c r="D66" s="82"/>
      <c r="E66" s="81"/>
      <c r="F66" s="81"/>
      <c r="G66" s="81"/>
      <c r="H66" s="81"/>
      <c r="I66" s="82"/>
      <c r="J66" s="83"/>
      <c r="K66" s="292"/>
      <c r="L66" s="173"/>
      <c r="M66" s="515" t="str">
        <f>IF(E64=0," ",INT(O64/60))</f>
        <v xml:space="preserve"> </v>
      </c>
      <c r="N66" s="516" t="str">
        <f>IF(E64=0," ",MOD(O64,60))</f>
        <v xml:space="preserve"> </v>
      </c>
      <c r="O66" s="179"/>
      <c r="P66" s="177"/>
      <c r="Q66" s="177"/>
      <c r="R66" s="471" t="str">
        <f>IF(S64=0," ",T64)</f>
        <v xml:space="preserve"> </v>
      </c>
      <c r="S66" s="472" t="str">
        <f>IF(S64=0," ",U64)</f>
        <v xml:space="preserve"> </v>
      </c>
      <c r="T66" s="147"/>
      <c r="U66" s="147"/>
      <c r="V66" s="146"/>
      <c r="W66" s="211"/>
      <c r="X66" s="179"/>
      <c r="Y66" s="179"/>
      <c r="Z66" s="519" t="str">
        <f>IF(W64&lt;0,"-",IF(W64&gt;0,"+"," "))</f>
        <v xml:space="preserve"> </v>
      </c>
      <c r="AA66" s="475" t="str">
        <f>(IF(AND(E64=0,S64=0)," ",IF(X64&lt;0,(X64*(-1)),X64)))</f>
        <v xml:space="preserve"> </v>
      </c>
      <c r="AB66" s="520" t="str">
        <f>(IF(AND(E64=0,S64=0)," ",IF(Y64=60,0,Y64)))</f>
        <v xml:space="preserve"> </v>
      </c>
      <c r="AC66" s="79">
        <f>SUM(AC57:AC61)</f>
        <v>0</v>
      </c>
      <c r="AD66" s="85"/>
      <c r="AE66" s="19"/>
      <c r="AF66" s="19"/>
      <c r="AG66" s="20"/>
      <c r="AH66" s="22"/>
    </row>
    <row r="67" spans="1:40" s="228" customFormat="1" ht="13.5" hidden="1" customHeight="1" outlineLevel="2" x14ac:dyDescent="0.2">
      <c r="A67" s="241"/>
      <c r="B67" s="176"/>
      <c r="C67" s="177"/>
      <c r="D67" s="241"/>
      <c r="E67" s="242"/>
      <c r="F67" s="242"/>
      <c r="G67" s="242"/>
      <c r="H67" s="243" t="s">
        <v>36</v>
      </c>
      <c r="I67" s="241"/>
      <c r="J67" s="244"/>
      <c r="K67" s="292"/>
      <c r="L67" s="173"/>
      <c r="M67" s="545"/>
      <c r="N67" s="546"/>
      <c r="O67" s="547">
        <f>O24+O34+O44+O54+O64</f>
        <v>0</v>
      </c>
      <c r="P67" s="177"/>
      <c r="Q67" s="177"/>
      <c r="R67" s="548"/>
      <c r="S67" s="548"/>
      <c r="T67" s="549">
        <f>INT(V67/60)</f>
        <v>0</v>
      </c>
      <c r="U67" s="550">
        <f>MOD(V67,60)</f>
        <v>0</v>
      </c>
      <c r="V67" s="551">
        <f>V24+V34+V44+V54+V64</f>
        <v>0</v>
      </c>
      <c r="W67" s="551">
        <f>W24+W34+W44+W54+W64</f>
        <v>0</v>
      </c>
      <c r="X67" s="552">
        <f t="shared" ref="X67" si="109">IF(W67&lt;0,INT((W67*(-1))/60),INT(W67/60))</f>
        <v>0</v>
      </c>
      <c r="Y67" s="552">
        <f t="shared" ref="Y67" si="110">IF(W67&lt;0,MOD(W67*(-1),60),MOD(W67,60))</f>
        <v>0</v>
      </c>
      <c r="Z67" s="241"/>
      <c r="AA67" s="396"/>
      <c r="AB67" s="553"/>
      <c r="AC67" s="233"/>
      <c r="AD67" s="241"/>
      <c r="AE67" s="234"/>
      <c r="AF67" s="234"/>
      <c r="AG67" s="235"/>
      <c r="AH67" s="236"/>
      <c r="AI67" s="174"/>
      <c r="AJ67" s="237"/>
      <c r="AK67" s="238"/>
      <c r="AL67" s="238"/>
      <c r="AM67" s="174"/>
      <c r="AN67" s="174"/>
    </row>
    <row r="68" spans="1:40" s="542" customFormat="1" ht="6" customHeight="1" collapsed="1" thickBot="1" x14ac:dyDescent="0.25">
      <c r="A68" s="533"/>
      <c r="B68" s="554"/>
      <c r="C68" s="534"/>
      <c r="D68" s="533"/>
      <c r="E68" s="534"/>
      <c r="F68" s="534"/>
      <c r="G68" s="534"/>
      <c r="H68" s="536"/>
      <c r="I68" s="533"/>
      <c r="J68" s="533"/>
      <c r="K68" s="534"/>
      <c r="L68" s="534"/>
      <c r="M68" s="555"/>
      <c r="N68" s="555"/>
      <c r="O68" s="534"/>
      <c r="P68" s="534"/>
      <c r="Q68" s="534"/>
      <c r="R68" s="538"/>
      <c r="S68" s="538"/>
      <c r="T68" s="535"/>
      <c r="U68" s="535"/>
      <c r="V68" s="536"/>
      <c r="W68" s="536"/>
      <c r="X68" s="537"/>
      <c r="Y68" s="537"/>
      <c r="Z68" s="533"/>
      <c r="AA68" s="556"/>
      <c r="AB68" s="555"/>
      <c r="AC68" s="538"/>
      <c r="AD68" s="533"/>
      <c r="AE68" s="539"/>
      <c r="AF68" s="539"/>
      <c r="AG68" s="540"/>
      <c r="AH68" s="541"/>
      <c r="AJ68" s="543"/>
      <c r="AK68" s="544"/>
      <c r="AL68" s="544"/>
    </row>
    <row r="69" spans="1:40" ht="12.95" customHeight="1" thickBot="1" x14ac:dyDescent="0.25">
      <c r="A69" s="82"/>
      <c r="B69" s="176"/>
      <c r="C69" s="177"/>
      <c r="D69" s="80"/>
      <c r="F69" s="83"/>
      <c r="G69" s="83"/>
      <c r="I69" s="82"/>
      <c r="J69" s="91" t="s">
        <v>92</v>
      </c>
      <c r="K69" s="292"/>
      <c r="L69" s="173"/>
      <c r="M69" s="280" t="str">
        <f>IF((E24+E34+E44+E54+E64)=0," ",INT(O67/60))</f>
        <v xml:space="preserve"> </v>
      </c>
      <c r="N69" s="364" t="str">
        <f>IF((E24+E34+E44+E54+E64)=0," ",MOD(O67,60))</f>
        <v xml:space="preserve"> </v>
      </c>
      <c r="O69" s="177"/>
      <c r="P69" s="177"/>
      <c r="Q69" s="177"/>
      <c r="R69" s="280" t="str">
        <f>IF((S24+S34+S44+S54+S64)=0," ",T67)</f>
        <v xml:space="preserve"> </v>
      </c>
      <c r="S69" s="364" t="str">
        <f>IF((S24+S34+S44+S54+S64)=0," ",U67)</f>
        <v xml:space="preserve"> </v>
      </c>
      <c r="T69" s="148"/>
      <c r="U69" s="148"/>
      <c r="V69" s="138"/>
      <c r="W69" s="190"/>
      <c r="X69" s="177"/>
      <c r="Y69" s="177"/>
      <c r="Z69" s="84" t="str">
        <f>IF(W67&lt;0,"-",IF(W67&gt;0,"+"," "))</f>
        <v xml:space="preserve"> </v>
      </c>
      <c r="AA69" s="393" t="str">
        <f>IF(AND((E24+E34+E44+E54+E64)=0,(S24+S34+S44+S54+S64)=0)," ",IF(X67&lt;0,(X67*(-1)),X67))</f>
        <v xml:space="preserve"> </v>
      </c>
      <c r="AB69" s="395" t="str">
        <f>IF(AND((E24+E34+E44+E54+E64)=0,(S24+S34+S44+S54+S64)=0)," ",IF(Y67=60,0,Y67))</f>
        <v xml:space="preserve"> </v>
      </c>
      <c r="AC69" s="79">
        <f>AC26+AC36+AC46+AC56+AC66</f>
        <v>0</v>
      </c>
      <c r="AD69" s="82"/>
      <c r="AE69" s="19"/>
      <c r="AF69" s="19"/>
      <c r="AG69" s="20"/>
      <c r="AH69" s="22"/>
    </row>
    <row r="70" spans="1:40" ht="12.95" customHeight="1" x14ac:dyDescent="0.2">
      <c r="A70" s="82"/>
      <c r="B70" s="176"/>
      <c r="C70" s="177"/>
      <c r="D70" s="82"/>
      <c r="E70" s="82"/>
      <c r="F70" s="82"/>
      <c r="G70" s="82"/>
      <c r="H70" s="82"/>
      <c r="I70" s="82"/>
      <c r="J70" s="83"/>
      <c r="K70" s="293"/>
      <c r="L70" s="173"/>
      <c r="M70" s="82"/>
      <c r="N70" s="82"/>
      <c r="O70" s="190"/>
      <c r="P70" s="190"/>
      <c r="Q70" s="190"/>
      <c r="R70" s="82"/>
      <c r="S70" s="82"/>
      <c r="T70" s="129"/>
      <c r="U70" s="129"/>
      <c r="V70" s="128"/>
      <c r="W70" s="190"/>
      <c r="X70" s="190"/>
      <c r="Y70" s="190"/>
      <c r="Z70" s="82"/>
      <c r="AA70" s="82"/>
      <c r="AB70" s="82"/>
      <c r="AC70" s="78"/>
      <c r="AD70" s="525" t="str">
        <f>IF(S69=" ","keine Soll-Arbeitszeiten in Rubrik B eingetragen"," ")</f>
        <v>keine Soll-Arbeitszeiten in Rubrik B eingetragen</v>
      </c>
      <c r="AE70" s="19"/>
      <c r="AF70" s="19"/>
      <c r="AG70" s="20"/>
      <c r="AH70" s="22"/>
      <c r="AI70" s="20"/>
      <c r="AJ70" s="37"/>
      <c r="AK70" s="20"/>
      <c r="AL70" s="20"/>
    </row>
    <row r="71" spans="1:40" ht="12.95" customHeight="1" x14ac:dyDescent="0.2">
      <c r="A71" s="8" t="s">
        <v>93</v>
      </c>
      <c r="B71" s="178"/>
      <c r="C71" s="179"/>
      <c r="D71" s="92"/>
      <c r="E71" s="92"/>
      <c r="F71" s="92"/>
      <c r="G71" s="92"/>
      <c r="H71" s="92"/>
      <c r="J71" s="95" t="s">
        <v>22</v>
      </c>
      <c r="K71" s="294"/>
      <c r="L71" s="179"/>
      <c r="N71" s="563" t="str">
        <f>M69</f>
        <v xml:space="preserve"> </v>
      </c>
      <c r="O71" s="564">
        <f>O67</f>
        <v>0</v>
      </c>
      <c r="P71" s="565"/>
      <c r="Q71" s="566"/>
      <c r="R71" s="563" t="str">
        <f>N69</f>
        <v xml:space="preserve"> </v>
      </c>
      <c r="S71" s="92"/>
      <c r="T71" s="130"/>
      <c r="U71" s="130"/>
      <c r="V71" s="123"/>
      <c r="W71" s="191"/>
      <c r="X71" s="191"/>
      <c r="Y71" s="191"/>
      <c r="Z71" s="82"/>
      <c r="AA71" s="82"/>
      <c r="AB71" s="82"/>
      <c r="AC71" s="78"/>
      <c r="AE71" s="20"/>
      <c r="AF71" s="20"/>
      <c r="AG71" s="20"/>
      <c r="AH71" s="22"/>
      <c r="AI71" s="20"/>
      <c r="AJ71" s="37"/>
      <c r="AK71" s="20"/>
      <c r="AL71" s="20"/>
    </row>
    <row r="72" spans="1:40" ht="6" customHeight="1" x14ac:dyDescent="0.2">
      <c r="A72" s="8"/>
      <c r="B72" s="178"/>
      <c r="C72" s="179"/>
      <c r="D72" s="92"/>
      <c r="E72" s="92"/>
      <c r="F72" s="92"/>
      <c r="G72" s="92"/>
      <c r="H72" s="92"/>
      <c r="I72" s="8"/>
      <c r="J72" s="92"/>
      <c r="K72" s="294"/>
      <c r="L72" s="179"/>
      <c r="N72" s="92"/>
      <c r="O72" s="191"/>
      <c r="Q72" s="191"/>
      <c r="R72" s="92"/>
      <c r="S72" s="92"/>
      <c r="T72" s="130"/>
      <c r="U72" s="130"/>
      <c r="V72" s="123"/>
      <c r="W72" s="191"/>
      <c r="X72" s="191"/>
      <c r="Y72" s="191"/>
      <c r="Z72" s="82"/>
      <c r="AA72" s="82"/>
      <c r="AB72" s="82"/>
      <c r="AC72" s="78"/>
      <c r="AD72" s="82"/>
      <c r="AE72" s="20"/>
      <c r="AF72" s="20"/>
      <c r="AG72" s="20"/>
      <c r="AH72" s="22"/>
      <c r="AI72" s="20"/>
      <c r="AJ72" s="37"/>
      <c r="AK72" s="20"/>
      <c r="AL72" s="20"/>
    </row>
    <row r="73" spans="1:40" ht="12.95" customHeight="1" x14ac:dyDescent="0.2">
      <c r="A73" s="511" t="s">
        <v>90</v>
      </c>
      <c r="B73" s="178"/>
      <c r="C73" s="179"/>
      <c r="D73" s="92"/>
      <c r="E73" s="92"/>
      <c r="F73" s="92"/>
      <c r="G73" s="92"/>
      <c r="H73" s="92"/>
      <c r="J73" s="95" t="s">
        <v>22</v>
      </c>
      <c r="K73" s="295"/>
      <c r="L73" s="339"/>
      <c r="N73" s="341"/>
      <c r="O73" s="205">
        <f>(N73*60)+R73</f>
        <v>0</v>
      </c>
      <c r="Q73" s="340"/>
      <c r="R73" s="341"/>
      <c r="S73" s="557" t="str">
        <f>IF(AND(COUNTA(R73)&gt;0,COUNTA(R75)&gt;0),"ç"," ")</f>
        <v xml:space="preserve"> </v>
      </c>
      <c r="T73" s="130"/>
      <c r="U73" s="130"/>
      <c r="V73" s="123"/>
      <c r="W73" s="191"/>
      <c r="X73" s="340"/>
      <c r="Y73" s="340"/>
      <c r="Z73" s="531" t="str">
        <f>IF(AND(COUNTA(R73)&gt;0,COUNTA(R75)&gt;0),"Eintragungen fehlerhaft !"," ")</f>
        <v xml:space="preserve"> </v>
      </c>
      <c r="AA73" s="82"/>
      <c r="AB73" s="82"/>
      <c r="AC73" s="78"/>
      <c r="AE73" s="20"/>
      <c r="AF73" s="20"/>
      <c r="AG73" s="20"/>
      <c r="AH73" s="22"/>
      <c r="AI73" s="20"/>
      <c r="AJ73" s="37"/>
      <c r="AK73" s="20"/>
      <c r="AL73" s="20"/>
    </row>
    <row r="74" spans="1:40" ht="6" customHeight="1" x14ac:dyDescent="0.2">
      <c r="A74" s="8"/>
      <c r="B74" s="178"/>
      <c r="C74" s="179"/>
      <c r="D74" s="92"/>
      <c r="E74" s="92"/>
      <c r="F74" s="92"/>
      <c r="G74" s="92"/>
      <c r="H74" s="92"/>
      <c r="I74" s="95"/>
      <c r="J74" s="93"/>
      <c r="K74" s="291"/>
      <c r="L74" s="179"/>
      <c r="N74" s="94"/>
      <c r="O74" s="205"/>
      <c r="Q74" s="205"/>
      <c r="R74" s="94"/>
      <c r="S74" s="92"/>
      <c r="T74" s="130"/>
      <c r="U74" s="130"/>
      <c r="V74" s="123"/>
      <c r="W74" s="191"/>
      <c r="X74" s="205"/>
      <c r="Y74" s="205"/>
      <c r="Z74" s="82"/>
      <c r="AA74" s="82"/>
      <c r="AB74" s="82"/>
      <c r="AC74" s="78"/>
      <c r="AD74" s="82"/>
      <c r="AE74" s="20"/>
      <c r="AF74" s="20"/>
      <c r="AG74" s="20"/>
      <c r="AH74" s="22"/>
      <c r="AI74" s="20"/>
      <c r="AJ74" s="37"/>
      <c r="AK74" s="20"/>
      <c r="AL74" s="20"/>
    </row>
    <row r="75" spans="1:40" ht="12.95" customHeight="1" x14ac:dyDescent="0.2">
      <c r="A75" s="511" t="s">
        <v>91</v>
      </c>
      <c r="B75" s="178"/>
      <c r="C75" s="179"/>
      <c r="D75" s="92"/>
      <c r="E75" s="92"/>
      <c r="F75" s="92"/>
      <c r="G75" s="92"/>
      <c r="H75" s="92"/>
      <c r="J75" s="95" t="s">
        <v>22</v>
      </c>
      <c r="K75" s="295"/>
      <c r="L75" s="339"/>
      <c r="N75" s="341"/>
      <c r="O75" s="205">
        <f>(N75*60)+R75</f>
        <v>0</v>
      </c>
      <c r="Q75" s="340"/>
      <c r="R75" s="341"/>
      <c r="S75" s="558" t="str">
        <f>IF(AND(COUNTA(R73)&gt;0,COUNTA(R75)&gt;0),"ç"," ")</f>
        <v xml:space="preserve"> </v>
      </c>
      <c r="T75" s="130"/>
      <c r="U75" s="130"/>
      <c r="V75" s="123"/>
      <c r="W75" s="191"/>
      <c r="X75" s="340"/>
      <c r="Y75" s="340"/>
      <c r="Z75" s="532" t="str">
        <f>IF(AND(COUNTA(R73)&gt;0,COUNTA(R75)&gt;0),"Eintragungen fehlerhaft !"," ")</f>
        <v xml:space="preserve"> </v>
      </c>
      <c r="AE75" s="20"/>
      <c r="AF75" s="20"/>
      <c r="AG75" s="20"/>
      <c r="AH75" s="22"/>
      <c r="AI75" s="20"/>
      <c r="AJ75" s="37"/>
      <c r="AK75" s="20"/>
      <c r="AL75" s="20"/>
    </row>
    <row r="76" spans="1:40" ht="12.75" x14ac:dyDescent="0.2">
      <c r="A76" s="8"/>
      <c r="B76" s="157"/>
      <c r="C76" s="158"/>
      <c r="D76" s="8"/>
      <c r="E76" s="8"/>
      <c r="F76" s="8"/>
      <c r="G76" s="8"/>
      <c r="H76" s="8"/>
      <c r="J76" s="98"/>
      <c r="K76" s="296"/>
      <c r="L76" s="196"/>
      <c r="M76" s="98"/>
      <c r="N76" s="97"/>
      <c r="O76" s="206"/>
      <c r="Q76" s="206"/>
      <c r="R76" s="97"/>
      <c r="S76" s="8"/>
      <c r="T76" s="139"/>
      <c r="U76" s="139"/>
      <c r="V76" s="124"/>
      <c r="W76" s="220"/>
      <c r="X76" s="206"/>
      <c r="Y76" s="206"/>
      <c r="Z76" s="1"/>
      <c r="AA76" s="583"/>
      <c r="AB76" s="583"/>
      <c r="AC76" s="87"/>
      <c r="AD76" s="86"/>
      <c r="AE76" s="20"/>
      <c r="AF76" s="20"/>
      <c r="AG76" s="20"/>
      <c r="AH76" s="22"/>
      <c r="AI76" s="20"/>
      <c r="AJ76" s="37"/>
      <c r="AK76" s="20"/>
      <c r="AL76" s="20"/>
    </row>
    <row r="77" spans="1:40" s="241" customFormat="1" ht="13.5" hidden="1" customHeight="1" outlineLevel="2" x14ac:dyDescent="0.15">
      <c r="A77" s="245" t="s">
        <v>37</v>
      </c>
      <c r="B77" s="178"/>
      <c r="C77" s="179"/>
      <c r="D77" s="245"/>
      <c r="E77" s="245"/>
      <c r="F77" s="245"/>
      <c r="G77" s="245"/>
      <c r="H77" s="245"/>
      <c r="I77" s="246" t="s">
        <v>22</v>
      </c>
      <c r="J77" s="247"/>
      <c r="K77" s="291"/>
      <c r="L77" s="179"/>
      <c r="N77" s="248"/>
      <c r="O77" s="207">
        <f>IF(AND(R73=0,N73=0),0,O71+O73)</f>
        <v>0</v>
      </c>
      <c r="P77" s="190"/>
      <c r="Q77" s="205"/>
      <c r="R77" s="248"/>
      <c r="S77" s="245"/>
      <c r="T77" s="191"/>
      <c r="U77" s="191"/>
      <c r="V77" s="179"/>
      <c r="W77" s="191"/>
      <c r="X77" s="205"/>
      <c r="Y77" s="205"/>
      <c r="AA77" s="249"/>
      <c r="AC77" s="250"/>
      <c r="AE77" s="172"/>
      <c r="AF77" s="172"/>
      <c r="AG77" s="172"/>
      <c r="AH77" s="251"/>
      <c r="AI77" s="172"/>
      <c r="AJ77" s="252"/>
      <c r="AK77" s="172"/>
      <c r="AL77" s="172"/>
      <c r="AM77" s="190"/>
      <c r="AN77" s="190"/>
    </row>
    <row r="78" spans="1:40" s="241" customFormat="1" ht="13.5" hidden="1" customHeight="1" outlineLevel="2" x14ac:dyDescent="0.15">
      <c r="A78" s="253"/>
      <c r="B78" s="180"/>
      <c r="C78" s="171"/>
      <c r="D78" s="253"/>
      <c r="E78" s="253"/>
      <c r="F78" s="253"/>
      <c r="G78" s="253"/>
      <c r="H78" s="253"/>
      <c r="I78" s="254" t="s">
        <v>22</v>
      </c>
      <c r="J78" s="255" t="s">
        <v>38</v>
      </c>
      <c r="K78" s="297"/>
      <c r="L78" s="171"/>
      <c r="N78" s="255">
        <f>INT(O77/60)</f>
        <v>0</v>
      </c>
      <c r="O78" s="207"/>
      <c r="P78" s="190"/>
      <c r="Q78" s="207"/>
      <c r="R78" s="255">
        <f>MOD(O77,60)</f>
        <v>0</v>
      </c>
      <c r="S78" s="253"/>
      <c r="T78" s="221"/>
      <c r="U78" s="221"/>
      <c r="V78" s="171"/>
      <c r="W78" s="221"/>
      <c r="X78" s="207"/>
      <c r="Y78" s="207"/>
      <c r="AA78" s="249"/>
      <c r="AC78" s="250"/>
      <c r="AE78" s="172"/>
      <c r="AF78" s="172"/>
      <c r="AG78" s="172"/>
      <c r="AH78" s="251"/>
      <c r="AI78" s="172"/>
      <c r="AJ78" s="252"/>
      <c r="AK78" s="172"/>
      <c r="AL78" s="172"/>
      <c r="AM78" s="190"/>
      <c r="AN78" s="190"/>
    </row>
    <row r="79" spans="1:40" s="241" customFormat="1" ht="13.5" hidden="1" customHeight="1" outlineLevel="2" x14ac:dyDescent="0.15">
      <c r="A79" s="245" t="s">
        <v>39</v>
      </c>
      <c r="B79" s="178"/>
      <c r="C79" s="179"/>
      <c r="D79" s="245"/>
      <c r="E79" s="245"/>
      <c r="F79" s="245"/>
      <c r="G79" s="245"/>
      <c r="H79" s="245"/>
      <c r="I79" s="246" t="s">
        <v>22</v>
      </c>
      <c r="J79" s="247"/>
      <c r="K79" s="291"/>
      <c r="L79" s="179"/>
      <c r="N79" s="248"/>
      <c r="O79" s="205">
        <f>IF(AND(R75=0,N75=0),0,O71-O75)</f>
        <v>0</v>
      </c>
      <c r="P79" s="190"/>
      <c r="Q79" s="205"/>
      <c r="R79" s="248"/>
      <c r="S79" s="245"/>
      <c r="T79" s="191"/>
      <c r="U79" s="191"/>
      <c r="V79" s="179"/>
      <c r="W79" s="191"/>
      <c r="X79" s="205"/>
      <c r="Y79" s="205"/>
      <c r="AA79" s="249"/>
      <c r="AC79" s="250"/>
      <c r="AE79" s="172"/>
      <c r="AF79" s="172"/>
      <c r="AG79" s="172"/>
      <c r="AH79" s="251"/>
      <c r="AI79" s="172"/>
      <c r="AJ79" s="252"/>
      <c r="AK79" s="172"/>
      <c r="AL79" s="172"/>
      <c r="AM79" s="190"/>
      <c r="AN79" s="190"/>
    </row>
    <row r="80" spans="1:40" s="241" customFormat="1" ht="13.5" hidden="1" customHeight="1" outlineLevel="2" x14ac:dyDescent="0.15">
      <c r="A80" s="245"/>
      <c r="B80" s="178"/>
      <c r="C80" s="179"/>
      <c r="D80" s="245"/>
      <c r="E80" s="245"/>
      <c r="F80" s="245"/>
      <c r="G80" s="245"/>
      <c r="H80" s="245"/>
      <c r="I80" s="246" t="s">
        <v>22</v>
      </c>
      <c r="J80" s="248" t="s">
        <v>38</v>
      </c>
      <c r="K80" s="291"/>
      <c r="L80" s="179"/>
      <c r="N80" s="451">
        <f>IF(O79&lt;0,INT((O79*(-1))/60),INT(O79/60))</f>
        <v>0</v>
      </c>
      <c r="O80" s="205"/>
      <c r="P80" s="190"/>
      <c r="Q80" s="205"/>
      <c r="R80" s="451">
        <f>IF(O79&lt;0,MOD((O79*(-1)),60),MOD(O79,60))</f>
        <v>0</v>
      </c>
      <c r="S80" s="245"/>
      <c r="T80" s="191"/>
      <c r="U80" s="191"/>
      <c r="V80" s="179"/>
      <c r="W80" s="191"/>
      <c r="X80" s="205"/>
      <c r="Y80" s="205"/>
      <c r="AA80" s="249"/>
      <c r="AC80" s="250"/>
      <c r="AE80" s="172"/>
      <c r="AF80" s="172"/>
      <c r="AG80" s="172"/>
      <c r="AH80" s="251"/>
      <c r="AI80" s="172"/>
      <c r="AJ80" s="252"/>
      <c r="AK80" s="172"/>
      <c r="AL80" s="172"/>
      <c r="AM80" s="190"/>
      <c r="AN80" s="190"/>
    </row>
    <row r="81" spans="1:40" ht="15.75" customHeight="1" collapsed="1" x14ac:dyDescent="0.2">
      <c r="A81" s="8" t="s">
        <v>40</v>
      </c>
      <c r="B81" s="157"/>
      <c r="C81" s="158"/>
      <c r="D81" s="8"/>
      <c r="E81" s="8"/>
      <c r="F81" s="8"/>
      <c r="G81" s="8"/>
      <c r="H81" s="8"/>
      <c r="I81" s="9"/>
      <c r="J81" s="95" t="s">
        <v>22</v>
      </c>
      <c r="K81" s="299"/>
      <c r="L81" s="192"/>
      <c r="M81" s="559"/>
      <c r="N81" s="567" t="str">
        <f>IF(AND(M69=" ",AND(COUNTA(N73)=0,COUNTA(N75)=0))," ",IF(O81&lt;0,INT(((O81)*(-1))/60),INT(O81/60)))</f>
        <v xml:space="preserve"> </v>
      </c>
      <c r="O81" s="564">
        <f>IF(AND(AND(N73=0,R73=0),AND(N75=0,R75=0)),O71,O77+O79)</f>
        <v>0</v>
      </c>
      <c r="P81" s="566"/>
      <c r="Q81" s="564"/>
      <c r="R81" s="567" t="str">
        <f>IF(AND(N69=" ",AND(COUNTA(R73)=0,COUNTA(R75)=0))," ",IF(O81&lt;0,MOD(((O81)*(-1)),60),MOD(O81,60)))</f>
        <v xml:space="preserve"> </v>
      </c>
      <c r="S81" s="8"/>
      <c r="T81" s="139"/>
      <c r="U81" s="139"/>
      <c r="V81" s="124"/>
      <c r="W81" s="220"/>
      <c r="X81" s="222"/>
      <c r="Y81" s="222"/>
      <c r="Z81" s="1"/>
      <c r="AA81" s="88" t="s">
        <v>77</v>
      </c>
      <c r="AB81" s="26"/>
      <c r="AC81" s="42"/>
      <c r="AD81" s="26"/>
      <c r="AE81" s="20"/>
      <c r="AF81" s="20"/>
      <c r="AG81" s="20"/>
      <c r="AH81" s="22"/>
      <c r="AI81" s="20"/>
      <c r="AJ81" s="37"/>
      <c r="AK81" s="20"/>
      <c r="AL81" s="20"/>
    </row>
    <row r="82" spans="1:40" ht="6" customHeight="1" x14ac:dyDescent="0.2">
      <c r="A82" s="8"/>
      <c r="B82" s="157"/>
      <c r="C82" s="158"/>
      <c r="D82" s="8"/>
      <c r="E82" s="8"/>
      <c r="F82" s="8"/>
      <c r="G82" s="8"/>
      <c r="H82" s="8"/>
      <c r="I82" s="95"/>
      <c r="J82" s="96"/>
      <c r="K82" s="298"/>
      <c r="L82" s="158"/>
      <c r="M82" s="82"/>
      <c r="N82" s="94"/>
      <c r="O82" s="205"/>
      <c r="P82" s="190"/>
      <c r="Q82" s="205"/>
      <c r="R82" s="94"/>
      <c r="S82" s="8"/>
      <c r="T82" s="139"/>
      <c r="U82" s="139"/>
      <c r="V82" s="124"/>
      <c r="W82" s="220"/>
      <c r="X82" s="223"/>
      <c r="Y82" s="223"/>
      <c r="Z82" s="1"/>
      <c r="AA82" s="88"/>
      <c r="AB82" s="1"/>
      <c r="AC82" s="27"/>
      <c r="AE82" s="20"/>
      <c r="AF82" s="20"/>
      <c r="AG82" s="20"/>
      <c r="AH82" s="22"/>
      <c r="AI82" s="20"/>
      <c r="AJ82" s="37"/>
      <c r="AK82" s="20"/>
      <c r="AL82" s="20"/>
    </row>
    <row r="83" spans="1:40" ht="12.95" customHeight="1" x14ac:dyDescent="0.2">
      <c r="A83" s="43" t="s">
        <v>94</v>
      </c>
      <c r="B83" s="181"/>
      <c r="C83" s="182"/>
      <c r="D83" s="8"/>
      <c r="E83" s="8"/>
      <c r="F83" s="8"/>
      <c r="G83" s="8"/>
      <c r="H83" s="8"/>
      <c r="J83" s="95" t="s">
        <v>22</v>
      </c>
      <c r="K83" s="299"/>
      <c r="L83" s="192"/>
      <c r="M83" s="82"/>
      <c r="N83" s="567" t="str">
        <f>R69</f>
        <v xml:space="preserve"> </v>
      </c>
      <c r="O83" s="564">
        <f>V67</f>
        <v>0</v>
      </c>
      <c r="P83" s="568"/>
      <c r="Q83" s="564"/>
      <c r="R83" s="567" t="str">
        <f>S69</f>
        <v xml:space="preserve"> </v>
      </c>
      <c r="S83" s="8"/>
      <c r="T83" s="139"/>
      <c r="U83" s="139"/>
      <c r="V83" s="124"/>
      <c r="W83" s="220"/>
      <c r="X83" s="222"/>
      <c r="Y83" s="222"/>
      <c r="Z83" s="1"/>
      <c r="AA83" s="1"/>
      <c r="AB83" s="1"/>
      <c r="AC83" s="27"/>
      <c r="AE83" s="20"/>
      <c r="AF83" s="20"/>
      <c r="AG83" s="20"/>
      <c r="AH83" s="22"/>
      <c r="AI83" s="20"/>
      <c r="AJ83" s="37"/>
      <c r="AK83" s="20"/>
      <c r="AL83" s="20"/>
    </row>
    <row r="84" spans="1:40" ht="12.95" customHeight="1" x14ac:dyDescent="0.2">
      <c r="A84" s="70" t="s">
        <v>41</v>
      </c>
      <c r="D84" s="1"/>
      <c r="E84" s="1"/>
      <c r="F84" s="1"/>
      <c r="G84" s="1"/>
      <c r="H84" s="1"/>
      <c r="J84" s="41"/>
      <c r="K84" s="300"/>
      <c r="L84" s="183"/>
      <c r="M84" s="150"/>
      <c r="N84" s="151"/>
      <c r="O84" s="210"/>
      <c r="P84" s="190"/>
      <c r="Q84" s="210"/>
      <c r="R84" s="151"/>
      <c r="S84" s="1"/>
      <c r="T84" s="140"/>
      <c r="U84" s="140"/>
      <c r="V84" s="122"/>
      <c r="W84" s="224"/>
      <c r="X84" s="225"/>
      <c r="Y84" s="225"/>
      <c r="Z84" s="1"/>
      <c r="AA84" s="583"/>
      <c r="AB84" s="583"/>
      <c r="AC84" s="39"/>
      <c r="AD84" s="38"/>
      <c r="AE84" s="20"/>
      <c r="AF84" s="20"/>
      <c r="AG84" s="20"/>
      <c r="AH84" s="22"/>
      <c r="AI84" s="20"/>
      <c r="AJ84" s="37"/>
      <c r="AK84" s="20"/>
      <c r="AL84" s="20"/>
    </row>
    <row r="85" spans="1:40" s="228" customFormat="1" ht="12.95" hidden="1" customHeight="1" outlineLevel="2" x14ac:dyDescent="0.2">
      <c r="A85" s="256"/>
      <c r="B85" s="155"/>
      <c r="C85" s="156"/>
      <c r="D85" s="256"/>
      <c r="E85" s="256"/>
      <c r="F85" s="256"/>
      <c r="G85" s="256"/>
      <c r="H85" s="256"/>
      <c r="I85" s="257"/>
      <c r="J85" s="258" t="str">
        <f>IF(AND(R81&lt;=R83,N81&lt;N83),"-",IF(AND(R81&lt;R83,N81&gt;=N83),"-",IF(AND(R81=R83,N81=N83)," ","+")))</f>
        <v xml:space="preserve"> </v>
      </c>
      <c r="K85" s="301"/>
      <c r="L85" s="156"/>
      <c r="M85" s="241"/>
      <c r="N85" s="250">
        <f>IF(O85&lt;0,INT((O85*(-1))/60),INT(O85/60))</f>
        <v>0</v>
      </c>
      <c r="O85" s="211">
        <f>O81-O83</f>
        <v>0</v>
      </c>
      <c r="P85" s="190"/>
      <c r="Q85" s="211"/>
      <c r="R85" s="250">
        <f>IF(O85&lt;0,MOD((O85*(-1)),60),MOD(O85,60))</f>
        <v>0</v>
      </c>
      <c r="S85" s="256"/>
      <c r="T85" s="224"/>
      <c r="U85" s="224"/>
      <c r="V85" s="156"/>
      <c r="W85" s="224"/>
      <c r="X85" s="226"/>
      <c r="Y85" s="226"/>
      <c r="Z85" s="256"/>
      <c r="AA85" s="259"/>
      <c r="AB85" s="259"/>
      <c r="AC85" s="260"/>
      <c r="AD85" s="259"/>
      <c r="AE85" s="235"/>
      <c r="AF85" s="235"/>
      <c r="AG85" s="235"/>
      <c r="AH85" s="236"/>
      <c r="AI85" s="235"/>
      <c r="AJ85" s="261"/>
      <c r="AK85" s="235"/>
      <c r="AL85" s="235"/>
      <c r="AM85" s="174"/>
      <c r="AN85" s="174"/>
    </row>
    <row r="86" spans="1:40" ht="15" customHeight="1" collapsed="1" thickBot="1" x14ac:dyDescent="0.25">
      <c r="A86" s="8" t="s">
        <v>42</v>
      </c>
      <c r="B86" s="157"/>
      <c r="C86" s="158"/>
      <c r="D86" s="8"/>
      <c r="E86" s="8"/>
      <c r="F86" s="8"/>
      <c r="G86" s="8"/>
      <c r="H86" s="8"/>
      <c r="J86" s="99" t="s">
        <v>22</v>
      </c>
      <c r="K86" s="302"/>
      <c r="L86" s="193"/>
      <c r="M86" s="152" t="str">
        <f>IF(AND(N86=" ",R86=" ")," ",IF(O85=0,"",IF(O85&lt;0,"-","+")))</f>
        <v xml:space="preserve"> </v>
      </c>
      <c r="N86" s="561" t="str">
        <f>IF(AND(N81=" ",N83=" ")," ",IF(O85&lt;0,INT((O85*(-1))/60),INT(O85/60)))</f>
        <v xml:space="preserve"> </v>
      </c>
      <c r="O86" s="562"/>
      <c r="P86" s="560"/>
      <c r="Q86" s="562"/>
      <c r="R86" s="561" t="str">
        <f>IF(AND(R81=" ",R83=" ")," ",IF(O85&lt;0,MOD((O85*(-1)),60),MOD(O85,60)))</f>
        <v xml:space="preserve"> </v>
      </c>
      <c r="S86" s="8"/>
      <c r="T86" s="139"/>
      <c r="U86" s="139"/>
      <c r="V86" s="124"/>
      <c r="W86" s="220"/>
      <c r="X86" s="227"/>
      <c r="Y86" s="227"/>
      <c r="Z86" s="1"/>
      <c r="AA86" s="88" t="s">
        <v>78</v>
      </c>
      <c r="AC86" s="44"/>
      <c r="AE86" s="20"/>
      <c r="AF86" s="20"/>
      <c r="AG86" s="20"/>
      <c r="AH86" s="22"/>
      <c r="AI86" s="20"/>
      <c r="AJ86" s="37"/>
      <c r="AK86" s="20"/>
      <c r="AL86" s="20"/>
    </row>
    <row r="87" spans="1:40" ht="12.95" customHeight="1" thickTop="1" x14ac:dyDescent="0.2">
      <c r="A87" s="38"/>
      <c r="B87" s="183"/>
      <c r="C87" s="184"/>
      <c r="D87" s="45"/>
      <c r="E87" s="45"/>
      <c r="F87" s="45"/>
      <c r="G87" s="45"/>
      <c r="H87" s="45"/>
      <c r="I87" s="45"/>
      <c r="J87" s="45"/>
      <c r="K87" s="303"/>
      <c r="L87" s="184"/>
      <c r="M87" s="45"/>
      <c r="N87" s="45"/>
      <c r="O87" s="194"/>
      <c r="P87" s="194"/>
      <c r="Q87" s="194"/>
      <c r="R87" s="45"/>
      <c r="S87" s="45"/>
      <c r="T87" s="131"/>
      <c r="U87" s="131"/>
      <c r="V87" s="141"/>
      <c r="W87" s="194"/>
      <c r="X87" s="194"/>
      <c r="Y87" s="194"/>
      <c r="Z87" s="45"/>
      <c r="AA87" s="45"/>
      <c r="AB87" s="45"/>
      <c r="AC87" s="40"/>
      <c r="AD87" s="38"/>
      <c r="AE87" s="20"/>
      <c r="AF87" s="20"/>
      <c r="AG87" s="20"/>
      <c r="AH87" s="22"/>
      <c r="AI87" s="20"/>
      <c r="AJ87" s="37"/>
      <c r="AK87" s="20"/>
      <c r="AL87" s="20"/>
    </row>
    <row r="88" spans="1:40" s="149" customFormat="1" ht="13.5" customHeight="1" x14ac:dyDescent="0.2">
      <c r="A88" s="495" t="s">
        <v>95</v>
      </c>
      <c r="B88" s="155"/>
      <c r="C88" s="156"/>
      <c r="K88" s="496"/>
      <c r="L88" s="156"/>
      <c r="O88" s="497"/>
      <c r="P88" s="497"/>
      <c r="Q88" s="497"/>
      <c r="T88" s="498"/>
      <c r="U88" s="498"/>
      <c r="V88" s="133"/>
      <c r="W88" s="497"/>
      <c r="X88" s="497"/>
      <c r="Y88" s="497"/>
      <c r="AC88" s="3"/>
      <c r="AD88" s="109"/>
      <c r="AE88" s="106"/>
      <c r="AF88" s="106"/>
      <c r="AG88" s="106"/>
      <c r="AH88" s="107"/>
      <c r="AI88" s="106"/>
      <c r="AJ88" s="37"/>
      <c r="AK88" s="106"/>
      <c r="AL88" s="106"/>
      <c r="AM88" s="499"/>
      <c r="AN88" s="499"/>
    </row>
    <row r="89" spans="1:40" s="502" customFormat="1" ht="11.25" x14ac:dyDescent="0.15">
      <c r="A89" s="89" t="s">
        <v>96</v>
      </c>
      <c r="B89" s="500"/>
      <c r="C89" s="501"/>
      <c r="K89" s="503"/>
      <c r="L89" s="501"/>
      <c r="O89" s="504"/>
      <c r="P89" s="504"/>
      <c r="Q89" s="504"/>
      <c r="T89" s="505"/>
      <c r="U89" s="505"/>
      <c r="V89" s="506"/>
      <c r="W89" s="504"/>
      <c r="X89" s="504"/>
      <c r="Y89" s="504"/>
      <c r="AC89" s="72"/>
      <c r="AD89" s="82"/>
      <c r="AE89" s="507"/>
      <c r="AF89" s="507"/>
      <c r="AG89" s="507"/>
      <c r="AH89" s="508"/>
      <c r="AI89" s="507"/>
      <c r="AJ89" s="509"/>
      <c r="AK89" s="507"/>
      <c r="AL89" s="507"/>
      <c r="AM89" s="510"/>
      <c r="AN89" s="510"/>
    </row>
    <row r="90" spans="1:40" ht="12.95" customHeight="1" x14ac:dyDescent="0.2">
      <c r="AE90" s="20"/>
      <c r="AF90" s="20"/>
      <c r="AG90" s="20"/>
      <c r="AH90" s="22"/>
      <c r="AI90" s="20"/>
      <c r="AJ90" s="37"/>
      <c r="AK90" s="20"/>
      <c r="AL90" s="20"/>
    </row>
    <row r="91" spans="1:40" ht="12.95" customHeight="1" x14ac:dyDescent="0.2">
      <c r="AE91" s="20"/>
      <c r="AF91" s="20"/>
      <c r="AG91" s="20"/>
      <c r="AH91" s="22"/>
      <c r="AI91" s="20"/>
      <c r="AJ91" s="37"/>
      <c r="AK91" s="20"/>
      <c r="AL91" s="20"/>
    </row>
    <row r="92" spans="1:40" ht="12.95" customHeight="1" x14ac:dyDescent="0.2">
      <c r="AE92" s="20"/>
      <c r="AF92" s="20"/>
      <c r="AG92" s="20"/>
      <c r="AH92" s="22"/>
    </row>
    <row r="93" spans="1:40" ht="12.95" customHeight="1" x14ac:dyDescent="0.2">
      <c r="AH93" s="46"/>
    </row>
    <row r="94" spans="1:40" ht="12.95" customHeight="1" x14ac:dyDescent="0.2">
      <c r="AE94" s="19"/>
      <c r="AF94" s="20"/>
      <c r="AG94" s="20"/>
      <c r="AH94" s="22"/>
    </row>
    <row r="95" spans="1:40" ht="12.95" customHeight="1" x14ac:dyDescent="0.2">
      <c r="AE95" s="19"/>
      <c r="AF95" s="20"/>
      <c r="AG95" s="20"/>
      <c r="AH95" s="22"/>
    </row>
    <row r="96" spans="1:40" ht="12.95" customHeight="1" x14ac:dyDescent="0.2">
      <c r="AE96" s="19"/>
      <c r="AF96" s="47" t="s">
        <v>43</v>
      </c>
      <c r="AG96" s="20"/>
      <c r="AH96" s="22"/>
      <c r="AJ96" s="7" t="s">
        <v>44</v>
      </c>
      <c r="AL96" s="4" t="s">
        <v>45</v>
      </c>
    </row>
    <row r="97" spans="1:40" ht="12.95" customHeight="1" x14ac:dyDescent="0.2">
      <c r="AE97" s="19"/>
      <c r="AF97" s="48" t="s">
        <v>46</v>
      </c>
      <c r="AG97" s="36"/>
      <c r="AH97" s="35" t="s">
        <v>47</v>
      </c>
      <c r="AJ97" s="49"/>
      <c r="AK97" s="50"/>
      <c r="AL97" s="50"/>
    </row>
    <row r="98" spans="1:40" ht="12.95" customHeight="1" x14ac:dyDescent="0.2">
      <c r="A98" s="2"/>
      <c r="B98" s="2"/>
      <c r="C98" s="2"/>
      <c r="K98" s="2"/>
      <c r="L98" s="2"/>
      <c r="O98" s="2"/>
      <c r="P98" s="2"/>
      <c r="Q98" s="2"/>
      <c r="T98" s="2"/>
      <c r="U98" s="2"/>
      <c r="V98" s="2"/>
      <c r="W98" s="2"/>
      <c r="X98" s="2"/>
      <c r="Y98" s="2"/>
      <c r="AC98" s="2"/>
      <c r="AD98" s="2"/>
      <c r="AE98" s="51"/>
      <c r="AF98" s="52">
        <f>J5</f>
        <v>2016</v>
      </c>
      <c r="AG98" s="53"/>
      <c r="AH98" s="54"/>
      <c r="AJ98" s="7" t="s">
        <v>48</v>
      </c>
      <c r="AK98" s="4">
        <v>4</v>
      </c>
      <c r="AL98" s="4">
        <v>30</v>
      </c>
      <c r="AM98" s="2"/>
      <c r="AN98" s="2"/>
    </row>
    <row r="99" spans="1:40" ht="12.95" customHeight="1" x14ac:dyDescent="0.2">
      <c r="A99" s="2"/>
      <c r="B99" s="2"/>
      <c r="C99" s="2"/>
      <c r="K99" s="2"/>
      <c r="L99" s="2"/>
      <c r="O99" s="2"/>
      <c r="P99" s="2"/>
      <c r="Q99" s="2"/>
      <c r="T99" s="2"/>
      <c r="U99" s="2"/>
      <c r="V99" s="2"/>
      <c r="W99" s="2"/>
      <c r="X99" s="2"/>
      <c r="Y99" s="2"/>
      <c r="AC99" s="2"/>
      <c r="AD99" s="2"/>
      <c r="AE99" s="55">
        <v>1</v>
      </c>
      <c r="AF99" s="55">
        <v>1</v>
      </c>
      <c r="AG99" s="4">
        <f>DATE(AF98,AF99,AE99)</f>
        <v>42370</v>
      </c>
      <c r="AH99" s="46">
        <f t="shared" ref="AH99:AH110" si="111">WEEKDAY(AG99)</f>
        <v>6</v>
      </c>
      <c r="AJ99" s="7" t="s">
        <v>49</v>
      </c>
      <c r="AK99" s="4">
        <v>8</v>
      </c>
      <c r="AL99" s="4">
        <v>31</v>
      </c>
      <c r="AM99" s="2"/>
      <c r="AN99" s="2"/>
    </row>
    <row r="100" spans="1:40" ht="12.95" customHeight="1" x14ac:dyDescent="0.2">
      <c r="A100" s="2"/>
      <c r="B100" s="2"/>
      <c r="C100" s="2"/>
      <c r="K100" s="2"/>
      <c r="L100" s="2"/>
      <c r="O100" s="2"/>
      <c r="P100" s="2"/>
      <c r="Q100" s="2"/>
      <c r="T100" s="2"/>
      <c r="U100" s="2"/>
      <c r="V100" s="2"/>
      <c r="W100" s="2"/>
      <c r="X100" s="2"/>
      <c r="Y100" s="2"/>
      <c r="AC100" s="2"/>
      <c r="AD100" s="2"/>
      <c r="AE100" s="55">
        <v>1</v>
      </c>
      <c r="AF100" s="55">
        <v>2</v>
      </c>
      <c r="AG100" s="4">
        <f>DATE(AF98,AF100,AE100)</f>
        <v>42401</v>
      </c>
      <c r="AH100" s="46">
        <f t="shared" si="111"/>
        <v>2</v>
      </c>
      <c r="AJ100" s="7" t="s">
        <v>50</v>
      </c>
      <c r="AK100" s="4">
        <v>12</v>
      </c>
      <c r="AL100" s="4">
        <v>31</v>
      </c>
      <c r="AM100" s="2"/>
      <c r="AN100" s="2"/>
    </row>
    <row r="101" spans="1:40" ht="12.95" customHeight="1" x14ac:dyDescent="0.2">
      <c r="A101" s="2"/>
      <c r="B101" s="2"/>
      <c r="C101" s="2"/>
      <c r="K101" s="2"/>
      <c r="L101" s="2"/>
      <c r="O101" s="2"/>
      <c r="P101" s="2"/>
      <c r="Q101" s="2"/>
      <c r="T101" s="2"/>
      <c r="U101" s="2"/>
      <c r="V101" s="2"/>
      <c r="W101" s="2"/>
      <c r="X101" s="2"/>
      <c r="Y101" s="2"/>
      <c r="AC101" s="2"/>
      <c r="AD101" s="2"/>
      <c r="AE101" s="4">
        <v>1</v>
      </c>
      <c r="AF101" s="4">
        <v>3</v>
      </c>
      <c r="AG101" s="4">
        <f>DATE(AF98,AF101,AE101)</f>
        <v>42430</v>
      </c>
      <c r="AH101" s="46">
        <f t="shared" si="111"/>
        <v>3</v>
      </c>
      <c r="AJ101" s="7" t="s">
        <v>51</v>
      </c>
      <c r="AK101" s="4">
        <v>2</v>
      </c>
      <c r="AL101" s="4">
        <f>IF(AF98=2012,29,IF(AF98=2016,29,IF(AF98=2020,29,IF(AF98=2024,29,IF(AF98=2028,29,IF(AF98=2032,29,IF(AF98=2036,29,28)))))))</f>
        <v>29</v>
      </c>
      <c r="AM101" s="2"/>
      <c r="AN101" s="2"/>
    </row>
    <row r="102" spans="1:40" ht="12.95" customHeight="1" x14ac:dyDescent="0.2">
      <c r="A102" s="2"/>
      <c r="B102" s="2"/>
      <c r="C102" s="2"/>
      <c r="K102" s="2"/>
      <c r="L102" s="2"/>
      <c r="O102" s="2"/>
      <c r="P102" s="2"/>
      <c r="Q102" s="2"/>
      <c r="T102" s="2"/>
      <c r="U102" s="2"/>
      <c r="V102" s="2"/>
      <c r="W102" s="2"/>
      <c r="X102" s="2"/>
      <c r="Y102" s="2"/>
      <c r="AC102" s="2"/>
      <c r="AD102" s="2"/>
      <c r="AE102" s="4">
        <v>1</v>
      </c>
      <c r="AF102" s="4">
        <v>4</v>
      </c>
      <c r="AG102" s="4">
        <f>DATE(AF98,AF102,AE102)</f>
        <v>42461</v>
      </c>
      <c r="AH102" s="46">
        <f t="shared" si="111"/>
        <v>6</v>
      </c>
      <c r="AJ102" s="7" t="s">
        <v>52</v>
      </c>
      <c r="AK102" s="4">
        <v>1</v>
      </c>
      <c r="AL102" s="4">
        <v>31</v>
      </c>
      <c r="AM102" s="2"/>
      <c r="AN102" s="2"/>
    </row>
    <row r="103" spans="1:40" ht="12.95" customHeight="1" x14ac:dyDescent="0.2">
      <c r="A103" s="2"/>
      <c r="B103" s="2"/>
      <c r="C103" s="2"/>
      <c r="K103" s="2"/>
      <c r="L103" s="2"/>
      <c r="O103" s="2"/>
      <c r="P103" s="2"/>
      <c r="Q103" s="2"/>
      <c r="T103" s="2"/>
      <c r="U103" s="2"/>
      <c r="V103" s="2"/>
      <c r="W103" s="2"/>
      <c r="X103" s="2"/>
      <c r="Y103" s="2"/>
      <c r="AC103" s="2"/>
      <c r="AD103" s="2"/>
      <c r="AE103" s="4">
        <v>1</v>
      </c>
      <c r="AF103" s="4">
        <v>5</v>
      </c>
      <c r="AG103" s="4">
        <f>DATE(AF98,AF103,AE103)</f>
        <v>42491</v>
      </c>
      <c r="AH103" s="46">
        <f t="shared" si="111"/>
        <v>1</v>
      </c>
      <c r="AJ103" s="7" t="s">
        <v>53</v>
      </c>
      <c r="AK103" s="4">
        <v>7</v>
      </c>
      <c r="AL103" s="4">
        <v>31</v>
      </c>
      <c r="AM103" s="2"/>
      <c r="AN103" s="2"/>
    </row>
    <row r="104" spans="1:40" ht="12.95" customHeight="1" x14ac:dyDescent="0.2">
      <c r="A104" s="2"/>
      <c r="B104" s="2"/>
      <c r="C104" s="2"/>
      <c r="K104" s="2"/>
      <c r="L104" s="2"/>
      <c r="O104" s="2"/>
      <c r="P104" s="2"/>
      <c r="Q104" s="2"/>
      <c r="T104" s="2"/>
      <c r="U104" s="2"/>
      <c r="V104" s="2"/>
      <c r="W104" s="2"/>
      <c r="X104" s="2"/>
      <c r="Y104" s="2"/>
      <c r="AC104" s="2"/>
      <c r="AD104" s="2"/>
      <c r="AE104" s="4">
        <v>1</v>
      </c>
      <c r="AF104" s="4">
        <v>6</v>
      </c>
      <c r="AG104" s="4">
        <f>DATE(AF98,AF104,AE104)</f>
        <v>42522</v>
      </c>
      <c r="AH104" s="46">
        <f t="shared" si="111"/>
        <v>4</v>
      </c>
      <c r="AJ104" s="7" t="s">
        <v>54</v>
      </c>
      <c r="AK104" s="4">
        <v>6</v>
      </c>
      <c r="AL104" s="4">
        <v>30</v>
      </c>
      <c r="AM104" s="2"/>
      <c r="AN104" s="2"/>
    </row>
    <row r="105" spans="1:40" ht="12.95" customHeight="1" x14ac:dyDescent="0.2">
      <c r="A105" s="2"/>
      <c r="B105" s="2"/>
      <c r="C105" s="2"/>
      <c r="K105" s="2"/>
      <c r="L105" s="2"/>
      <c r="O105" s="2"/>
      <c r="P105" s="2"/>
      <c r="Q105" s="2"/>
      <c r="T105" s="2"/>
      <c r="U105" s="2"/>
      <c r="V105" s="2"/>
      <c r="W105" s="2"/>
      <c r="X105" s="2"/>
      <c r="Y105" s="2"/>
      <c r="AC105" s="2"/>
      <c r="AD105" s="2"/>
      <c r="AE105" s="4">
        <v>1</v>
      </c>
      <c r="AF105" s="4">
        <v>7</v>
      </c>
      <c r="AG105" s="4">
        <f>DATE(AF98,AF105,AE105)</f>
        <v>42552</v>
      </c>
      <c r="AH105" s="46">
        <f t="shared" si="111"/>
        <v>6</v>
      </c>
      <c r="AJ105" s="7" t="s">
        <v>55</v>
      </c>
      <c r="AK105" s="4">
        <v>5</v>
      </c>
      <c r="AL105" s="4">
        <v>31</v>
      </c>
      <c r="AM105" s="2"/>
      <c r="AN105" s="2"/>
    </row>
    <row r="106" spans="1:40" ht="12.95" customHeight="1" x14ac:dyDescent="0.2">
      <c r="A106" s="2"/>
      <c r="B106" s="2"/>
      <c r="C106" s="2"/>
      <c r="K106" s="2"/>
      <c r="L106" s="2"/>
      <c r="O106" s="2"/>
      <c r="P106" s="2"/>
      <c r="Q106" s="2"/>
      <c r="T106" s="2"/>
      <c r="U106" s="2"/>
      <c r="V106" s="2"/>
      <c r="W106" s="2"/>
      <c r="X106" s="2"/>
      <c r="Y106" s="2"/>
      <c r="AC106" s="2"/>
      <c r="AD106" s="2"/>
      <c r="AE106" s="4">
        <v>1</v>
      </c>
      <c r="AF106" s="56">
        <v>8</v>
      </c>
      <c r="AG106" s="4">
        <f>DATE(AF98,AF106,AE106)</f>
        <v>42583</v>
      </c>
      <c r="AH106" s="46">
        <f t="shared" si="111"/>
        <v>2</v>
      </c>
      <c r="AJ106" s="7" t="s">
        <v>56</v>
      </c>
      <c r="AK106" s="4">
        <v>3</v>
      </c>
      <c r="AL106" s="4">
        <v>31</v>
      </c>
      <c r="AM106" s="2"/>
      <c r="AN106" s="2"/>
    </row>
    <row r="107" spans="1:40" ht="12.95" customHeight="1" x14ac:dyDescent="0.2">
      <c r="A107" s="2"/>
      <c r="B107" s="2"/>
      <c r="C107" s="2"/>
      <c r="K107" s="2"/>
      <c r="L107" s="2"/>
      <c r="O107" s="2"/>
      <c r="P107" s="2"/>
      <c r="Q107" s="2"/>
      <c r="T107" s="2"/>
      <c r="U107" s="2"/>
      <c r="V107" s="2"/>
      <c r="W107" s="2"/>
      <c r="X107" s="2"/>
      <c r="Y107" s="2"/>
      <c r="AC107" s="2"/>
      <c r="AD107" s="2"/>
      <c r="AE107" s="4">
        <v>1</v>
      </c>
      <c r="AF107" s="4">
        <v>9</v>
      </c>
      <c r="AG107" s="4">
        <f>DATE(AF98,AF107,AE107)</f>
        <v>42614</v>
      </c>
      <c r="AH107" s="46">
        <f t="shared" si="111"/>
        <v>5</v>
      </c>
      <c r="AJ107" s="7" t="s">
        <v>57</v>
      </c>
      <c r="AK107" s="4">
        <v>11</v>
      </c>
      <c r="AL107" s="4">
        <v>30</v>
      </c>
      <c r="AM107" s="2"/>
      <c r="AN107" s="2"/>
    </row>
    <row r="108" spans="1:40" ht="12.95" customHeight="1" x14ac:dyDescent="0.2">
      <c r="A108" s="2"/>
      <c r="B108" s="2"/>
      <c r="C108" s="2"/>
      <c r="K108" s="2"/>
      <c r="L108" s="2"/>
      <c r="O108" s="2"/>
      <c r="P108" s="2"/>
      <c r="Q108" s="2"/>
      <c r="T108" s="2"/>
      <c r="U108" s="2"/>
      <c r="V108" s="2"/>
      <c r="W108" s="2"/>
      <c r="X108" s="2"/>
      <c r="Y108" s="2"/>
      <c r="AC108" s="2"/>
      <c r="AD108" s="2"/>
      <c r="AE108" s="4">
        <v>1</v>
      </c>
      <c r="AF108" s="4">
        <v>10</v>
      </c>
      <c r="AG108" s="4">
        <f>DATE(AF98,AF108,AE108)</f>
        <v>42644</v>
      </c>
      <c r="AH108" s="46">
        <f t="shared" si="111"/>
        <v>7</v>
      </c>
      <c r="AJ108" s="7" t="s">
        <v>58</v>
      </c>
      <c r="AK108" s="4">
        <v>10</v>
      </c>
      <c r="AL108" s="4">
        <v>31</v>
      </c>
      <c r="AM108" s="2"/>
      <c r="AN108" s="2"/>
    </row>
    <row r="109" spans="1:40" ht="12.95" customHeight="1" x14ac:dyDescent="0.2">
      <c r="A109" s="2"/>
      <c r="B109" s="2"/>
      <c r="C109" s="2"/>
      <c r="K109" s="2"/>
      <c r="L109" s="2"/>
      <c r="O109" s="2"/>
      <c r="P109" s="2"/>
      <c r="Q109" s="2"/>
      <c r="T109" s="2"/>
      <c r="U109" s="2"/>
      <c r="V109" s="2"/>
      <c r="W109" s="2"/>
      <c r="X109" s="2"/>
      <c r="Y109" s="2"/>
      <c r="AC109" s="2"/>
      <c r="AD109" s="2"/>
      <c r="AE109" s="4">
        <v>1</v>
      </c>
      <c r="AF109" s="57">
        <v>11</v>
      </c>
      <c r="AG109" s="4">
        <f>DATE(AF98,AF109,AE109)</f>
        <v>42675</v>
      </c>
      <c r="AH109" s="46">
        <f t="shared" si="111"/>
        <v>3</v>
      </c>
      <c r="AJ109" s="7" t="s">
        <v>59</v>
      </c>
      <c r="AK109" s="4">
        <v>9</v>
      </c>
      <c r="AL109" s="50">
        <v>30</v>
      </c>
      <c r="AM109" s="2"/>
      <c r="AN109" s="2"/>
    </row>
    <row r="110" spans="1:40" ht="12.95" customHeight="1" x14ac:dyDescent="0.2">
      <c r="A110" s="2"/>
      <c r="B110" s="2"/>
      <c r="C110" s="2"/>
      <c r="K110" s="2"/>
      <c r="L110" s="2"/>
      <c r="O110" s="2"/>
      <c r="P110" s="2"/>
      <c r="Q110" s="2"/>
      <c r="T110" s="2"/>
      <c r="U110" s="2"/>
      <c r="V110" s="2"/>
      <c r="W110" s="2"/>
      <c r="X110" s="2"/>
      <c r="Y110" s="2"/>
      <c r="AC110" s="2"/>
      <c r="AD110" s="2"/>
      <c r="AE110" s="4">
        <v>1</v>
      </c>
      <c r="AF110" s="4">
        <v>12</v>
      </c>
      <c r="AG110" s="4">
        <f>DATE(AF98,AF110,AE110)</f>
        <v>42705</v>
      </c>
      <c r="AH110" s="46">
        <f t="shared" si="111"/>
        <v>5</v>
      </c>
      <c r="AL110" s="4">
        <f>SUM(AL98:AL109)</f>
        <v>366</v>
      </c>
      <c r="AM110" s="2"/>
      <c r="AN110" s="2"/>
    </row>
    <row r="111" spans="1:40" ht="12.95" customHeight="1" x14ac:dyDescent="0.2">
      <c r="A111" s="2"/>
      <c r="B111" s="2"/>
      <c r="C111" s="2"/>
      <c r="K111" s="2"/>
      <c r="L111" s="2"/>
      <c r="O111" s="2"/>
      <c r="P111" s="2"/>
      <c r="Q111" s="2"/>
      <c r="T111" s="2"/>
      <c r="U111" s="2"/>
      <c r="V111" s="2"/>
      <c r="W111" s="2"/>
      <c r="X111" s="2"/>
      <c r="Y111" s="2"/>
      <c r="AC111" s="2"/>
      <c r="AD111" s="2"/>
      <c r="AE111" s="19"/>
      <c r="AF111" s="20"/>
      <c r="AG111" s="20"/>
      <c r="AH111" s="22"/>
      <c r="AM111" s="2"/>
      <c r="AN111" s="2"/>
    </row>
    <row r="112" spans="1:40" ht="12.95" customHeight="1" x14ac:dyDescent="0.2">
      <c r="A112" s="2"/>
      <c r="B112" s="2"/>
      <c r="C112" s="2"/>
      <c r="K112" s="2"/>
      <c r="L112" s="2"/>
      <c r="O112" s="2"/>
      <c r="P112" s="2"/>
      <c r="Q112" s="2"/>
      <c r="T112" s="2"/>
      <c r="U112" s="2"/>
      <c r="V112" s="2"/>
      <c r="W112" s="2"/>
      <c r="X112" s="2"/>
      <c r="Y112" s="2"/>
      <c r="AC112" s="2"/>
      <c r="AD112" s="2"/>
      <c r="AE112" s="19"/>
      <c r="AF112" s="20"/>
      <c r="AG112" s="20"/>
      <c r="AH112" s="22"/>
      <c r="AM112" s="2"/>
      <c r="AN112" s="2"/>
    </row>
    <row r="113" spans="1:40" ht="12.95" customHeight="1" x14ac:dyDescent="0.2">
      <c r="A113" s="2"/>
      <c r="B113" s="2"/>
      <c r="C113" s="2"/>
      <c r="K113" s="2"/>
      <c r="L113" s="2"/>
      <c r="O113" s="2"/>
      <c r="P113" s="2"/>
      <c r="Q113" s="2"/>
      <c r="T113" s="2"/>
      <c r="U113" s="2"/>
      <c r="V113" s="2"/>
      <c r="W113" s="2"/>
      <c r="X113" s="2"/>
      <c r="Y113" s="2"/>
      <c r="AC113" s="2"/>
      <c r="AD113" s="2"/>
      <c r="AE113" s="19"/>
      <c r="AF113" s="20"/>
      <c r="AG113" s="20"/>
      <c r="AH113" s="22"/>
      <c r="AM113" s="2"/>
      <c r="AN113" s="2"/>
    </row>
    <row r="114" spans="1:40" ht="12.95" customHeight="1" x14ac:dyDescent="0.2">
      <c r="A114" s="2"/>
      <c r="B114" s="2"/>
      <c r="C114" s="2"/>
      <c r="K114" s="2"/>
      <c r="L114" s="2"/>
      <c r="O114" s="2"/>
      <c r="P114" s="2"/>
      <c r="Q114" s="2"/>
      <c r="T114" s="2"/>
      <c r="U114" s="2"/>
      <c r="V114" s="2"/>
      <c r="W114" s="2"/>
      <c r="X114" s="2"/>
      <c r="Y114" s="2"/>
      <c r="AC114" s="2"/>
      <c r="AD114" s="2"/>
      <c r="AE114" s="19"/>
      <c r="AF114" s="20"/>
      <c r="AG114" s="20"/>
      <c r="AH114" s="22"/>
      <c r="AI114" s="2"/>
      <c r="AJ114" s="2"/>
      <c r="AK114" s="2"/>
      <c r="AL114" s="2"/>
      <c r="AM114" s="2"/>
      <c r="AN114" s="2"/>
    </row>
    <row r="115" spans="1:40" ht="12.95" customHeight="1" x14ac:dyDescent="0.2">
      <c r="A115" s="2"/>
      <c r="B115" s="2"/>
      <c r="C115" s="2"/>
      <c r="K115" s="2"/>
      <c r="L115" s="2"/>
      <c r="O115" s="2"/>
      <c r="P115" s="2"/>
      <c r="Q115" s="2"/>
      <c r="T115" s="2"/>
      <c r="U115" s="2"/>
      <c r="V115" s="2"/>
      <c r="W115" s="2"/>
      <c r="X115" s="2"/>
      <c r="Y115" s="2"/>
      <c r="AC115" s="2"/>
      <c r="AD115" s="2"/>
      <c r="AE115" s="19"/>
      <c r="AF115" s="20"/>
      <c r="AG115" s="20"/>
      <c r="AH115" s="22"/>
      <c r="AI115" s="2"/>
      <c r="AJ115" s="2"/>
      <c r="AK115" s="2"/>
      <c r="AL115" s="2"/>
      <c r="AM115" s="2"/>
      <c r="AN115" s="2"/>
    </row>
    <row r="116" spans="1:40" ht="12.95" customHeight="1" x14ac:dyDescent="0.2">
      <c r="A116" s="2"/>
      <c r="B116" s="2"/>
      <c r="C116" s="2"/>
      <c r="K116" s="2"/>
      <c r="L116" s="2"/>
      <c r="O116" s="2"/>
      <c r="P116" s="2"/>
      <c r="Q116" s="2"/>
      <c r="T116" s="2"/>
      <c r="U116" s="2"/>
      <c r="V116" s="2"/>
      <c r="W116" s="2"/>
      <c r="X116" s="2"/>
      <c r="Y116" s="2"/>
      <c r="AC116" s="2"/>
      <c r="AD116" s="2"/>
      <c r="AE116" s="19"/>
      <c r="AF116" s="20"/>
      <c r="AG116" s="20"/>
      <c r="AH116" s="22"/>
      <c r="AI116" s="2"/>
      <c r="AJ116" s="2"/>
      <c r="AK116" s="2"/>
      <c r="AL116" s="2"/>
      <c r="AM116" s="2"/>
      <c r="AN116" s="2"/>
    </row>
    <row r="117" spans="1:40" ht="12.95" customHeight="1" x14ac:dyDescent="0.2">
      <c r="A117" s="2"/>
      <c r="B117" s="2"/>
      <c r="C117" s="2"/>
      <c r="K117" s="2"/>
      <c r="L117" s="2"/>
      <c r="O117" s="2"/>
      <c r="P117" s="2"/>
      <c r="Q117" s="2"/>
      <c r="T117" s="2"/>
      <c r="U117" s="2"/>
      <c r="V117" s="2"/>
      <c r="W117" s="2"/>
      <c r="X117" s="2"/>
      <c r="Y117" s="2"/>
      <c r="AC117" s="2"/>
      <c r="AD117" s="2"/>
      <c r="AE117" s="19"/>
      <c r="AF117" s="20"/>
      <c r="AG117" s="20"/>
      <c r="AH117" s="22"/>
      <c r="AI117" s="2"/>
      <c r="AJ117" s="2"/>
      <c r="AK117" s="2"/>
      <c r="AL117" s="2"/>
      <c r="AM117" s="2"/>
      <c r="AN117" s="2"/>
    </row>
    <row r="118" spans="1:40" ht="12.95" customHeight="1" x14ac:dyDescent="0.2">
      <c r="A118" s="2"/>
      <c r="B118" s="2"/>
      <c r="C118" s="2"/>
      <c r="K118" s="2"/>
      <c r="L118" s="2"/>
      <c r="O118" s="2"/>
      <c r="P118" s="2"/>
      <c r="Q118" s="2"/>
      <c r="T118" s="2"/>
      <c r="U118" s="2"/>
      <c r="V118" s="2"/>
      <c r="W118" s="2"/>
      <c r="X118" s="2"/>
      <c r="Y118" s="2"/>
      <c r="AC118" s="2"/>
      <c r="AD118" s="2"/>
      <c r="AE118" s="19"/>
      <c r="AF118" s="20"/>
      <c r="AG118" s="20"/>
      <c r="AH118" s="22"/>
      <c r="AI118" s="2"/>
      <c r="AJ118" s="2"/>
      <c r="AK118" s="2"/>
      <c r="AL118" s="2"/>
      <c r="AM118" s="2"/>
      <c r="AN118" s="2"/>
    </row>
    <row r="119" spans="1:40" ht="12.95" customHeight="1" x14ac:dyDescent="0.2">
      <c r="A119" s="2"/>
      <c r="B119" s="2"/>
      <c r="C119" s="2"/>
      <c r="K119" s="2"/>
      <c r="L119" s="2"/>
      <c r="O119" s="2"/>
      <c r="P119" s="2"/>
      <c r="Q119" s="2"/>
      <c r="T119" s="2"/>
      <c r="U119" s="2"/>
      <c r="V119" s="2"/>
      <c r="W119" s="2"/>
      <c r="X119" s="2"/>
      <c r="Y119" s="2"/>
      <c r="AC119" s="2"/>
      <c r="AD119" s="2"/>
      <c r="AE119" s="19"/>
      <c r="AF119" s="20"/>
      <c r="AG119" s="20"/>
      <c r="AH119" s="22"/>
      <c r="AI119" s="2"/>
      <c r="AJ119" s="2"/>
      <c r="AK119" s="2"/>
      <c r="AL119" s="2"/>
      <c r="AM119" s="2"/>
      <c r="AN119" s="2"/>
    </row>
    <row r="120" spans="1:40" ht="12.95" customHeight="1" x14ac:dyDescent="0.2">
      <c r="A120" s="2"/>
      <c r="B120" s="2"/>
      <c r="C120" s="2"/>
      <c r="K120" s="2"/>
      <c r="L120" s="2"/>
      <c r="O120" s="2"/>
      <c r="P120" s="2"/>
      <c r="Q120" s="2"/>
      <c r="T120" s="2"/>
      <c r="U120" s="2"/>
      <c r="V120" s="2"/>
      <c r="W120" s="2"/>
      <c r="X120" s="2"/>
      <c r="Y120" s="2"/>
      <c r="AC120" s="2"/>
      <c r="AD120" s="2"/>
      <c r="AE120" s="19"/>
      <c r="AF120" s="20"/>
      <c r="AG120" s="20"/>
      <c r="AH120" s="22"/>
      <c r="AI120" s="2"/>
      <c r="AJ120" s="2"/>
      <c r="AK120" s="2"/>
      <c r="AL120" s="2"/>
      <c r="AM120" s="2"/>
      <c r="AN120" s="2"/>
    </row>
    <row r="121" spans="1:40" ht="12.95" customHeight="1" x14ac:dyDescent="0.2">
      <c r="A121" s="2"/>
      <c r="B121" s="2"/>
      <c r="C121" s="2"/>
      <c r="K121" s="2"/>
      <c r="L121" s="2"/>
      <c r="O121" s="2"/>
      <c r="P121" s="2"/>
      <c r="Q121" s="2"/>
      <c r="T121" s="2"/>
      <c r="U121" s="2"/>
      <c r="V121" s="2"/>
      <c r="W121" s="2"/>
      <c r="X121" s="2"/>
      <c r="Y121" s="2"/>
      <c r="AC121" s="2"/>
      <c r="AD121" s="2"/>
      <c r="AE121" s="19"/>
      <c r="AF121" s="20"/>
      <c r="AG121" s="20"/>
      <c r="AH121" s="22"/>
      <c r="AI121" s="2"/>
      <c r="AJ121" s="2"/>
      <c r="AK121" s="2"/>
      <c r="AL121" s="2"/>
      <c r="AM121" s="2"/>
      <c r="AN121" s="2"/>
    </row>
    <row r="122" spans="1:40" ht="12.95" customHeight="1" x14ac:dyDescent="0.2">
      <c r="A122" s="2"/>
      <c r="B122" s="2"/>
      <c r="C122" s="2"/>
      <c r="K122" s="2"/>
      <c r="L122" s="2"/>
      <c r="O122" s="2"/>
      <c r="P122" s="2"/>
      <c r="Q122" s="2"/>
      <c r="T122" s="2"/>
      <c r="U122" s="2"/>
      <c r="V122" s="2"/>
      <c r="W122" s="2"/>
      <c r="X122" s="2"/>
      <c r="Y122" s="2"/>
      <c r="AC122" s="2"/>
      <c r="AD122" s="2"/>
      <c r="AE122" s="19"/>
      <c r="AF122" s="20"/>
      <c r="AG122" s="20"/>
      <c r="AH122" s="22"/>
      <c r="AI122" s="2"/>
      <c r="AJ122" s="2"/>
      <c r="AK122" s="2"/>
      <c r="AL122" s="2"/>
      <c r="AM122" s="2"/>
      <c r="AN122" s="2"/>
    </row>
    <row r="123" spans="1:40" ht="12.95" customHeight="1" x14ac:dyDescent="0.2">
      <c r="A123" s="2"/>
      <c r="B123" s="2"/>
      <c r="C123" s="2"/>
      <c r="K123" s="2"/>
      <c r="L123" s="2"/>
      <c r="O123" s="2"/>
      <c r="P123" s="2"/>
      <c r="Q123" s="2"/>
      <c r="T123" s="2"/>
      <c r="U123" s="2"/>
      <c r="V123" s="2"/>
      <c r="W123" s="2"/>
      <c r="X123" s="2"/>
      <c r="Y123" s="2"/>
      <c r="AC123" s="2"/>
      <c r="AD123" s="2"/>
      <c r="AE123" s="19"/>
      <c r="AF123" s="20"/>
      <c r="AG123" s="20"/>
      <c r="AH123" s="22"/>
      <c r="AI123" s="2"/>
      <c r="AJ123" s="2"/>
      <c r="AK123" s="2"/>
      <c r="AL123" s="2"/>
      <c r="AM123" s="2"/>
      <c r="AN123" s="2"/>
    </row>
    <row r="124" spans="1:40" ht="12.95" customHeight="1" x14ac:dyDescent="0.2">
      <c r="A124" s="2"/>
      <c r="B124" s="2"/>
      <c r="C124" s="2"/>
      <c r="K124" s="2"/>
      <c r="L124" s="2"/>
      <c r="O124" s="2"/>
      <c r="P124" s="2"/>
      <c r="Q124" s="2"/>
      <c r="T124" s="2"/>
      <c r="U124" s="2"/>
      <c r="V124" s="2"/>
      <c r="W124" s="2"/>
      <c r="X124" s="2"/>
      <c r="Y124" s="2"/>
      <c r="AC124" s="2"/>
      <c r="AD124" s="2"/>
      <c r="AE124" s="19"/>
      <c r="AF124" s="20"/>
      <c r="AG124" s="20"/>
      <c r="AH124" s="22"/>
      <c r="AI124" s="2"/>
      <c r="AJ124" s="2"/>
      <c r="AK124" s="2"/>
      <c r="AL124" s="2"/>
      <c r="AM124" s="2"/>
      <c r="AN124" s="2"/>
    </row>
    <row r="125" spans="1:40" ht="12.95" customHeight="1" x14ac:dyDescent="0.2">
      <c r="A125" s="2"/>
      <c r="B125" s="2"/>
      <c r="C125" s="2"/>
      <c r="K125" s="2"/>
      <c r="L125" s="2"/>
      <c r="O125" s="2"/>
      <c r="P125" s="2"/>
      <c r="Q125" s="2"/>
      <c r="T125" s="2"/>
      <c r="U125" s="2"/>
      <c r="V125" s="2"/>
      <c r="W125" s="2"/>
      <c r="X125" s="2"/>
      <c r="Y125" s="2"/>
      <c r="AC125" s="2"/>
      <c r="AD125" s="2"/>
      <c r="AE125" s="19"/>
      <c r="AF125" s="20"/>
      <c r="AG125" s="20"/>
      <c r="AH125" s="22"/>
      <c r="AI125" s="2"/>
      <c r="AJ125" s="2"/>
      <c r="AK125" s="2"/>
      <c r="AL125" s="2"/>
      <c r="AM125" s="2"/>
      <c r="AN125" s="2"/>
    </row>
    <row r="126" spans="1:40" ht="12.95" customHeight="1" x14ac:dyDescent="0.2">
      <c r="A126" s="2"/>
      <c r="B126" s="2"/>
      <c r="C126" s="2"/>
      <c r="K126" s="2"/>
      <c r="L126" s="2"/>
      <c r="O126" s="2"/>
      <c r="P126" s="2"/>
      <c r="Q126" s="2"/>
      <c r="T126" s="2"/>
      <c r="U126" s="2"/>
      <c r="V126" s="2"/>
      <c r="W126" s="2"/>
      <c r="X126" s="2"/>
      <c r="Y126" s="2"/>
      <c r="AC126" s="2"/>
      <c r="AD126" s="2"/>
      <c r="AE126" s="19"/>
      <c r="AF126" s="20"/>
      <c r="AG126" s="20"/>
      <c r="AH126" s="22"/>
      <c r="AI126" s="2"/>
      <c r="AJ126" s="2"/>
      <c r="AK126" s="2"/>
      <c r="AL126" s="2"/>
      <c r="AM126" s="2"/>
      <c r="AN126" s="2"/>
    </row>
    <row r="127" spans="1:40" ht="12.95" customHeight="1" x14ac:dyDescent="0.2">
      <c r="A127" s="2"/>
      <c r="B127" s="2"/>
      <c r="C127" s="2"/>
      <c r="K127" s="2"/>
      <c r="L127" s="2"/>
      <c r="O127" s="2"/>
      <c r="P127" s="2"/>
      <c r="Q127" s="2"/>
      <c r="T127" s="2"/>
      <c r="U127" s="2"/>
      <c r="V127" s="2"/>
      <c r="W127" s="2"/>
      <c r="X127" s="2"/>
      <c r="Y127" s="2"/>
      <c r="AC127" s="2"/>
      <c r="AD127" s="2"/>
      <c r="AE127" s="19"/>
      <c r="AF127" s="20"/>
      <c r="AG127" s="20"/>
      <c r="AH127" s="22"/>
      <c r="AI127" s="2"/>
      <c r="AJ127" s="2"/>
      <c r="AK127" s="2"/>
      <c r="AL127" s="2"/>
      <c r="AM127" s="2"/>
      <c r="AN127" s="2"/>
    </row>
    <row r="128" spans="1:40" ht="12.95" customHeight="1" x14ac:dyDescent="0.2">
      <c r="A128" s="2"/>
      <c r="B128" s="2"/>
      <c r="C128" s="2"/>
      <c r="K128" s="2"/>
      <c r="L128" s="2"/>
      <c r="O128" s="2"/>
      <c r="P128" s="2"/>
      <c r="Q128" s="2"/>
      <c r="T128" s="2"/>
      <c r="U128" s="2"/>
      <c r="V128" s="2"/>
      <c r="W128" s="2"/>
      <c r="X128" s="2"/>
      <c r="Y128" s="2"/>
      <c r="AC128" s="2"/>
      <c r="AD128" s="2"/>
      <c r="AE128" s="19"/>
      <c r="AF128" s="20"/>
      <c r="AG128" s="20"/>
      <c r="AH128" s="22"/>
      <c r="AI128" s="2"/>
      <c r="AJ128" s="2"/>
      <c r="AK128" s="2"/>
      <c r="AL128" s="2"/>
      <c r="AM128" s="2"/>
      <c r="AN128" s="2"/>
    </row>
    <row r="129" spans="1:40" ht="12.95" customHeight="1" x14ac:dyDescent="0.2">
      <c r="A129" s="2"/>
      <c r="B129" s="2"/>
      <c r="C129" s="2"/>
      <c r="K129" s="2"/>
      <c r="L129" s="2"/>
      <c r="O129" s="2"/>
      <c r="P129" s="2"/>
      <c r="Q129" s="2"/>
      <c r="T129" s="2"/>
      <c r="U129" s="2"/>
      <c r="V129" s="2"/>
      <c r="W129" s="2"/>
      <c r="X129" s="2"/>
      <c r="Y129" s="2"/>
      <c r="AC129" s="2"/>
      <c r="AD129" s="2"/>
      <c r="AE129" s="19"/>
      <c r="AF129" s="20"/>
      <c r="AG129" s="20"/>
      <c r="AH129" s="22"/>
      <c r="AI129" s="2"/>
      <c r="AJ129" s="2"/>
      <c r="AK129" s="2"/>
      <c r="AL129" s="2"/>
      <c r="AM129" s="2"/>
      <c r="AN129" s="2"/>
    </row>
    <row r="130" spans="1:40" ht="12.95" customHeight="1" x14ac:dyDescent="0.2">
      <c r="A130" s="2"/>
      <c r="B130" s="2"/>
      <c r="C130" s="2"/>
      <c r="K130" s="2"/>
      <c r="L130" s="2"/>
      <c r="O130" s="2"/>
      <c r="P130" s="2"/>
      <c r="Q130" s="2"/>
      <c r="T130" s="2"/>
      <c r="U130" s="2"/>
      <c r="V130" s="2"/>
      <c r="W130" s="2"/>
      <c r="X130" s="2"/>
      <c r="Y130" s="2"/>
      <c r="AC130" s="2"/>
      <c r="AD130" s="2"/>
      <c r="AE130" s="19"/>
      <c r="AF130" s="20"/>
      <c r="AG130" s="20"/>
      <c r="AH130" s="22"/>
      <c r="AI130" s="2"/>
      <c r="AJ130" s="2"/>
      <c r="AK130" s="2"/>
      <c r="AL130" s="2"/>
      <c r="AM130" s="2"/>
      <c r="AN130" s="2"/>
    </row>
    <row r="131" spans="1:40" ht="12.95" customHeight="1" x14ac:dyDescent="0.2">
      <c r="A131" s="2"/>
      <c r="B131" s="2"/>
      <c r="C131" s="2"/>
      <c r="K131" s="2"/>
      <c r="L131" s="2"/>
      <c r="O131" s="2"/>
      <c r="P131" s="2"/>
      <c r="Q131" s="2"/>
      <c r="T131" s="2"/>
      <c r="U131" s="2"/>
      <c r="V131" s="2"/>
      <c r="W131" s="2"/>
      <c r="X131" s="2"/>
      <c r="Y131" s="2"/>
      <c r="AC131" s="2"/>
      <c r="AD131" s="2"/>
      <c r="AE131" s="19"/>
      <c r="AF131" s="20"/>
      <c r="AG131" s="20"/>
      <c r="AH131" s="22"/>
      <c r="AI131" s="2"/>
      <c r="AJ131" s="2"/>
      <c r="AK131" s="2"/>
      <c r="AL131" s="2"/>
      <c r="AM131" s="2"/>
      <c r="AN131" s="2"/>
    </row>
    <row r="132" spans="1:40" ht="12.95" customHeight="1" x14ac:dyDescent="0.2">
      <c r="A132" s="2"/>
      <c r="B132" s="2"/>
      <c r="C132" s="2"/>
      <c r="K132" s="2"/>
      <c r="L132" s="2"/>
      <c r="O132" s="2"/>
      <c r="P132" s="2"/>
      <c r="Q132" s="2"/>
      <c r="T132" s="2"/>
      <c r="U132" s="2"/>
      <c r="V132" s="2"/>
      <c r="W132" s="2"/>
      <c r="X132" s="2"/>
      <c r="Y132" s="2"/>
      <c r="AC132" s="2"/>
      <c r="AD132" s="2"/>
      <c r="AE132" s="19"/>
      <c r="AF132" s="20"/>
      <c r="AG132" s="20"/>
      <c r="AH132" s="22"/>
      <c r="AI132" s="2"/>
      <c r="AJ132" s="2"/>
      <c r="AK132" s="2"/>
      <c r="AL132" s="2"/>
      <c r="AM132" s="2"/>
      <c r="AN132" s="2"/>
    </row>
    <row r="133" spans="1:40" ht="12.95" customHeight="1" x14ac:dyDescent="0.2">
      <c r="A133" s="2"/>
      <c r="B133" s="2"/>
      <c r="C133" s="2"/>
      <c r="K133" s="2"/>
      <c r="L133" s="2"/>
      <c r="O133" s="2"/>
      <c r="P133" s="2"/>
      <c r="Q133" s="2"/>
      <c r="T133" s="2"/>
      <c r="U133" s="2"/>
      <c r="V133" s="2"/>
      <c r="W133" s="2"/>
      <c r="X133" s="2"/>
      <c r="Y133" s="2"/>
      <c r="AC133" s="2"/>
      <c r="AD133" s="2"/>
      <c r="AE133" s="19"/>
      <c r="AF133" s="20"/>
      <c r="AG133" s="20"/>
      <c r="AH133" s="22"/>
      <c r="AI133" s="2"/>
      <c r="AJ133" s="2"/>
      <c r="AK133" s="2"/>
      <c r="AL133" s="2"/>
      <c r="AM133" s="2"/>
      <c r="AN133" s="2"/>
    </row>
    <row r="134" spans="1:40" ht="12.95" customHeight="1" x14ac:dyDescent="0.2">
      <c r="A134" s="2"/>
      <c r="B134" s="2"/>
      <c r="C134" s="2"/>
      <c r="K134" s="2"/>
      <c r="L134" s="2"/>
      <c r="O134" s="2"/>
      <c r="P134" s="2"/>
      <c r="Q134" s="2"/>
      <c r="T134" s="2"/>
      <c r="U134" s="2"/>
      <c r="V134" s="2"/>
      <c r="W134" s="2"/>
      <c r="X134" s="2"/>
      <c r="Y134" s="2"/>
      <c r="AC134" s="2"/>
      <c r="AD134" s="2"/>
      <c r="AE134" s="19"/>
      <c r="AF134" s="20"/>
      <c r="AG134" s="20"/>
      <c r="AH134" s="22"/>
      <c r="AI134" s="2"/>
      <c r="AJ134" s="2"/>
      <c r="AK134" s="2"/>
      <c r="AL134" s="2"/>
      <c r="AM134" s="2"/>
      <c r="AN134" s="2"/>
    </row>
    <row r="135" spans="1:40" ht="12.95" customHeight="1" x14ac:dyDescent="0.2">
      <c r="A135" s="2"/>
      <c r="B135" s="2"/>
      <c r="C135" s="2"/>
      <c r="K135" s="2"/>
      <c r="L135" s="2"/>
      <c r="O135" s="2"/>
      <c r="P135" s="2"/>
      <c r="Q135" s="2"/>
      <c r="T135" s="2"/>
      <c r="U135" s="2"/>
      <c r="V135" s="2"/>
      <c r="W135" s="2"/>
      <c r="X135" s="2"/>
      <c r="Y135" s="2"/>
      <c r="AC135" s="2"/>
      <c r="AD135" s="2"/>
      <c r="AE135" s="19"/>
      <c r="AF135" s="20"/>
      <c r="AG135" s="20"/>
      <c r="AH135" s="22"/>
      <c r="AI135" s="2"/>
      <c r="AJ135" s="2"/>
      <c r="AK135" s="2"/>
      <c r="AL135" s="2"/>
      <c r="AM135" s="2"/>
      <c r="AN135" s="2"/>
    </row>
    <row r="136" spans="1:40" ht="12.95" customHeight="1" x14ac:dyDescent="0.2">
      <c r="A136" s="2"/>
      <c r="B136" s="2"/>
      <c r="C136" s="2"/>
      <c r="K136" s="2"/>
      <c r="L136" s="2"/>
      <c r="O136" s="2"/>
      <c r="P136" s="2"/>
      <c r="Q136" s="2"/>
      <c r="T136" s="2"/>
      <c r="U136" s="2"/>
      <c r="V136" s="2"/>
      <c r="W136" s="2"/>
      <c r="X136" s="2"/>
      <c r="Y136" s="2"/>
      <c r="AC136" s="2"/>
      <c r="AD136" s="2"/>
      <c r="AE136" s="19"/>
      <c r="AF136" s="20"/>
      <c r="AG136" s="20"/>
      <c r="AH136" s="22"/>
      <c r="AI136" s="2"/>
      <c r="AJ136" s="2"/>
      <c r="AK136" s="2"/>
      <c r="AL136" s="2"/>
      <c r="AM136" s="2"/>
      <c r="AN136" s="2"/>
    </row>
    <row r="137" spans="1:40" ht="12.95" customHeight="1" x14ac:dyDescent="0.2">
      <c r="A137" s="2"/>
      <c r="B137" s="2"/>
      <c r="C137" s="2"/>
      <c r="K137" s="2"/>
      <c r="L137" s="2"/>
      <c r="O137" s="2"/>
      <c r="P137" s="2"/>
      <c r="Q137" s="2"/>
      <c r="T137" s="2"/>
      <c r="U137" s="2"/>
      <c r="V137" s="2"/>
      <c r="W137" s="2"/>
      <c r="X137" s="2"/>
      <c r="Y137" s="2"/>
      <c r="AC137" s="2"/>
      <c r="AD137" s="2"/>
      <c r="AE137" s="19"/>
      <c r="AF137" s="20"/>
      <c r="AG137" s="20"/>
      <c r="AH137" s="22"/>
      <c r="AI137" s="2"/>
      <c r="AJ137" s="2"/>
      <c r="AK137" s="2"/>
      <c r="AL137" s="2"/>
      <c r="AM137" s="2"/>
      <c r="AN137" s="2"/>
    </row>
    <row r="138" spans="1:40" ht="12.95" customHeight="1" x14ac:dyDescent="0.2">
      <c r="A138" s="2"/>
      <c r="B138" s="2"/>
      <c r="C138" s="2"/>
      <c r="K138" s="2"/>
      <c r="L138" s="2"/>
      <c r="O138" s="2"/>
      <c r="P138" s="2"/>
      <c r="Q138" s="2"/>
      <c r="T138" s="2"/>
      <c r="U138" s="2"/>
      <c r="V138" s="2"/>
      <c r="W138" s="2"/>
      <c r="X138" s="2"/>
      <c r="Y138" s="2"/>
      <c r="AC138" s="2"/>
      <c r="AD138" s="2"/>
      <c r="AE138" s="19"/>
      <c r="AF138" s="20"/>
      <c r="AG138" s="20"/>
      <c r="AH138" s="22"/>
      <c r="AI138" s="2"/>
      <c r="AJ138" s="2"/>
      <c r="AK138" s="2"/>
      <c r="AL138" s="2"/>
      <c r="AM138" s="2"/>
      <c r="AN138" s="2"/>
    </row>
    <row r="139" spans="1:40" ht="12.95" customHeight="1" x14ac:dyDescent="0.2">
      <c r="A139" s="2"/>
      <c r="B139" s="2"/>
      <c r="C139" s="2"/>
      <c r="K139" s="2"/>
      <c r="L139" s="2"/>
      <c r="O139" s="2"/>
      <c r="P139" s="2"/>
      <c r="Q139" s="2"/>
      <c r="T139" s="2"/>
      <c r="U139" s="2"/>
      <c r="V139" s="2"/>
      <c r="W139" s="2"/>
      <c r="X139" s="2"/>
      <c r="Y139" s="2"/>
      <c r="AC139" s="2"/>
      <c r="AD139" s="2"/>
      <c r="AE139" s="19"/>
      <c r="AF139" s="20"/>
      <c r="AG139" s="20"/>
      <c r="AH139" s="22"/>
      <c r="AI139" s="2"/>
      <c r="AJ139" s="2"/>
      <c r="AK139" s="2"/>
      <c r="AL139" s="2"/>
      <c r="AM139" s="2"/>
      <c r="AN139" s="2"/>
    </row>
    <row r="140" spans="1:40" ht="12.95" customHeight="1" x14ac:dyDescent="0.2">
      <c r="A140" s="2"/>
      <c r="B140" s="2"/>
      <c r="C140" s="2"/>
      <c r="K140" s="2"/>
      <c r="L140" s="2"/>
      <c r="O140" s="2"/>
      <c r="P140" s="2"/>
      <c r="Q140" s="2"/>
      <c r="T140" s="2"/>
      <c r="U140" s="2"/>
      <c r="V140" s="2"/>
      <c r="W140" s="2"/>
      <c r="X140" s="2"/>
      <c r="Y140" s="2"/>
      <c r="AC140" s="2"/>
      <c r="AD140" s="2"/>
      <c r="AE140" s="19"/>
      <c r="AF140" s="20"/>
      <c r="AG140" s="20"/>
      <c r="AH140" s="22"/>
      <c r="AI140" s="2"/>
      <c r="AJ140" s="2"/>
      <c r="AK140" s="2"/>
      <c r="AL140" s="2"/>
      <c r="AM140" s="2"/>
      <c r="AN140" s="2"/>
    </row>
    <row r="141" spans="1:40" ht="12.95" customHeight="1" x14ac:dyDescent="0.2">
      <c r="A141" s="2"/>
      <c r="B141" s="2"/>
      <c r="C141" s="2"/>
      <c r="K141" s="2"/>
      <c r="L141" s="2"/>
      <c r="O141" s="2"/>
      <c r="P141" s="2"/>
      <c r="Q141" s="2"/>
      <c r="T141" s="2"/>
      <c r="U141" s="2"/>
      <c r="V141" s="2"/>
      <c r="W141" s="2"/>
      <c r="X141" s="2"/>
      <c r="Y141" s="2"/>
      <c r="AC141" s="2"/>
      <c r="AD141" s="2"/>
      <c r="AE141" s="19"/>
      <c r="AF141" s="20"/>
      <c r="AG141" s="20"/>
      <c r="AH141" s="22"/>
      <c r="AI141" s="2"/>
      <c r="AJ141" s="2"/>
      <c r="AK141" s="2"/>
      <c r="AL141" s="2"/>
      <c r="AM141" s="2"/>
      <c r="AN141" s="2"/>
    </row>
    <row r="142" spans="1:40" ht="12.95" customHeight="1" x14ac:dyDescent="0.2">
      <c r="A142" s="2"/>
      <c r="B142" s="2"/>
      <c r="C142" s="2"/>
      <c r="K142" s="2"/>
      <c r="L142" s="2"/>
      <c r="O142" s="2"/>
      <c r="P142" s="2"/>
      <c r="Q142" s="2"/>
      <c r="T142" s="2"/>
      <c r="U142" s="2"/>
      <c r="V142" s="2"/>
      <c r="W142" s="2"/>
      <c r="X142" s="2"/>
      <c r="Y142" s="2"/>
      <c r="AC142" s="2"/>
      <c r="AD142" s="2"/>
      <c r="AE142" s="19"/>
      <c r="AF142" s="20"/>
      <c r="AG142" s="20"/>
      <c r="AH142" s="22"/>
      <c r="AI142" s="2"/>
      <c r="AJ142" s="2"/>
      <c r="AK142" s="2"/>
      <c r="AL142" s="2"/>
      <c r="AM142" s="2"/>
      <c r="AN142" s="2"/>
    </row>
    <row r="143" spans="1:40" ht="12.95" customHeight="1" x14ac:dyDescent="0.2">
      <c r="A143" s="2"/>
      <c r="B143" s="2"/>
      <c r="C143" s="2"/>
      <c r="K143" s="2"/>
      <c r="L143" s="2"/>
      <c r="O143" s="2"/>
      <c r="P143" s="2"/>
      <c r="Q143" s="2"/>
      <c r="T143" s="2"/>
      <c r="U143" s="2"/>
      <c r="V143" s="2"/>
      <c r="W143" s="2"/>
      <c r="X143" s="2"/>
      <c r="Y143" s="2"/>
      <c r="AC143" s="2"/>
      <c r="AD143" s="2"/>
      <c r="AE143" s="19"/>
      <c r="AF143" s="20"/>
      <c r="AG143" s="20"/>
      <c r="AH143" s="22"/>
      <c r="AI143" s="2"/>
      <c r="AJ143" s="2"/>
      <c r="AK143" s="2"/>
      <c r="AL143" s="2"/>
      <c r="AM143" s="2"/>
      <c r="AN143" s="2"/>
    </row>
    <row r="144" spans="1:40" ht="12.95" customHeight="1" x14ac:dyDescent="0.2">
      <c r="A144" s="2"/>
      <c r="B144" s="2"/>
      <c r="C144" s="2"/>
      <c r="K144" s="2"/>
      <c r="L144" s="2"/>
      <c r="O144" s="2"/>
      <c r="P144" s="2"/>
      <c r="Q144" s="2"/>
      <c r="T144" s="2"/>
      <c r="U144" s="2"/>
      <c r="V144" s="2"/>
      <c r="W144" s="2"/>
      <c r="X144" s="2"/>
      <c r="Y144" s="2"/>
      <c r="AC144" s="2"/>
      <c r="AD144" s="2"/>
      <c r="AE144" s="19"/>
      <c r="AF144" s="20"/>
      <c r="AG144" s="20"/>
      <c r="AH144" s="22"/>
      <c r="AI144" s="2"/>
      <c r="AJ144" s="2"/>
      <c r="AK144" s="2"/>
      <c r="AL144" s="2"/>
      <c r="AM144" s="2"/>
      <c r="AN144" s="2"/>
    </row>
    <row r="145" spans="1:40" ht="12.95" customHeight="1" x14ac:dyDescent="0.2">
      <c r="A145" s="2"/>
      <c r="B145" s="2"/>
      <c r="C145" s="2"/>
      <c r="K145" s="2"/>
      <c r="L145" s="2"/>
      <c r="O145" s="2"/>
      <c r="P145" s="2"/>
      <c r="Q145" s="2"/>
      <c r="T145" s="2"/>
      <c r="U145" s="2"/>
      <c r="V145" s="2"/>
      <c r="W145" s="2"/>
      <c r="X145" s="2"/>
      <c r="Y145" s="2"/>
      <c r="AC145" s="2"/>
      <c r="AD145" s="2"/>
      <c r="AE145" s="19"/>
      <c r="AF145" s="20"/>
      <c r="AG145" s="20"/>
      <c r="AH145" s="22"/>
      <c r="AI145" s="2"/>
      <c r="AJ145" s="2"/>
      <c r="AK145" s="2"/>
      <c r="AL145" s="2"/>
      <c r="AM145" s="2"/>
      <c r="AN145" s="2"/>
    </row>
    <row r="146" spans="1:40" ht="12.95" customHeight="1" x14ac:dyDescent="0.2">
      <c r="A146" s="2"/>
      <c r="B146" s="2"/>
      <c r="C146" s="2"/>
      <c r="K146" s="2"/>
      <c r="L146" s="2"/>
      <c r="O146" s="2"/>
      <c r="P146" s="2"/>
      <c r="Q146" s="2"/>
      <c r="T146" s="2"/>
      <c r="U146" s="2"/>
      <c r="V146" s="2"/>
      <c r="W146" s="2"/>
      <c r="X146" s="2"/>
      <c r="Y146" s="2"/>
      <c r="AC146" s="2"/>
      <c r="AD146" s="2"/>
      <c r="AE146" s="19"/>
      <c r="AF146" s="20"/>
      <c r="AG146" s="20"/>
      <c r="AH146" s="22"/>
      <c r="AI146" s="2"/>
      <c r="AJ146" s="2"/>
      <c r="AK146" s="2"/>
      <c r="AL146" s="2"/>
      <c r="AM146" s="2"/>
      <c r="AN146" s="2"/>
    </row>
    <row r="147" spans="1:40" ht="12.95" customHeight="1" x14ac:dyDescent="0.2">
      <c r="A147" s="2"/>
      <c r="B147" s="2"/>
      <c r="C147" s="2"/>
      <c r="K147" s="2"/>
      <c r="L147" s="2"/>
      <c r="O147" s="2"/>
      <c r="P147" s="2"/>
      <c r="Q147" s="2"/>
      <c r="T147" s="2"/>
      <c r="U147" s="2"/>
      <c r="V147" s="2"/>
      <c r="W147" s="2"/>
      <c r="X147" s="2"/>
      <c r="Y147" s="2"/>
      <c r="AC147" s="2"/>
      <c r="AD147" s="2"/>
      <c r="AE147" s="19"/>
      <c r="AF147" s="20"/>
      <c r="AG147" s="20"/>
      <c r="AH147" s="22"/>
      <c r="AI147" s="2"/>
      <c r="AJ147" s="2"/>
      <c r="AK147" s="2"/>
      <c r="AL147" s="2"/>
      <c r="AM147" s="2"/>
      <c r="AN147" s="2"/>
    </row>
    <row r="148" spans="1:40" ht="12.95" customHeight="1" x14ac:dyDescent="0.2">
      <c r="A148" s="2"/>
      <c r="B148" s="2"/>
      <c r="C148" s="2"/>
      <c r="K148" s="2"/>
      <c r="L148" s="2"/>
      <c r="O148" s="2"/>
      <c r="P148" s="2"/>
      <c r="Q148" s="2"/>
      <c r="T148" s="2"/>
      <c r="U148" s="2"/>
      <c r="V148" s="2"/>
      <c r="W148" s="2"/>
      <c r="X148" s="2"/>
      <c r="Y148" s="2"/>
      <c r="AC148" s="2"/>
      <c r="AD148" s="2"/>
      <c r="AE148" s="19"/>
      <c r="AF148" s="20"/>
      <c r="AG148" s="20"/>
      <c r="AH148" s="22"/>
      <c r="AI148" s="2"/>
      <c r="AJ148" s="2"/>
      <c r="AK148" s="2"/>
      <c r="AL148" s="2"/>
      <c r="AM148" s="2"/>
      <c r="AN148" s="2"/>
    </row>
    <row r="149" spans="1:40" ht="12.95" customHeight="1" x14ac:dyDescent="0.2">
      <c r="A149" s="2"/>
      <c r="B149" s="2"/>
      <c r="C149" s="2"/>
      <c r="K149" s="2"/>
      <c r="L149" s="2"/>
      <c r="O149" s="2"/>
      <c r="P149" s="2"/>
      <c r="Q149" s="2"/>
      <c r="T149" s="2"/>
      <c r="U149" s="2"/>
      <c r="V149" s="2"/>
      <c r="W149" s="2"/>
      <c r="X149" s="2"/>
      <c r="Y149" s="2"/>
      <c r="AC149" s="2"/>
      <c r="AD149" s="2"/>
      <c r="AE149" s="19"/>
      <c r="AF149" s="20"/>
      <c r="AG149" s="20"/>
      <c r="AH149" s="22"/>
      <c r="AI149" s="2"/>
      <c r="AJ149" s="2"/>
      <c r="AK149" s="2"/>
      <c r="AL149" s="2"/>
      <c r="AM149" s="2"/>
      <c r="AN149" s="2"/>
    </row>
    <row r="150" spans="1:40" ht="12.95" customHeight="1" x14ac:dyDescent="0.2">
      <c r="A150" s="2"/>
      <c r="B150" s="2"/>
      <c r="C150" s="2"/>
      <c r="K150" s="2"/>
      <c r="L150" s="2"/>
      <c r="O150" s="2"/>
      <c r="P150" s="2"/>
      <c r="Q150" s="2"/>
      <c r="T150" s="2"/>
      <c r="U150" s="2"/>
      <c r="V150" s="2"/>
      <c r="W150" s="2"/>
      <c r="X150" s="2"/>
      <c r="Y150" s="2"/>
      <c r="AC150" s="2"/>
      <c r="AD150" s="2"/>
      <c r="AE150" s="19"/>
      <c r="AF150" s="20"/>
      <c r="AG150" s="20"/>
      <c r="AH150" s="22"/>
      <c r="AI150" s="2"/>
      <c r="AJ150" s="2"/>
      <c r="AK150" s="2"/>
      <c r="AL150" s="2"/>
      <c r="AM150" s="2"/>
      <c r="AN150" s="2"/>
    </row>
    <row r="151" spans="1:40" ht="12.95" customHeight="1" x14ac:dyDescent="0.2">
      <c r="A151" s="2"/>
      <c r="B151" s="2"/>
      <c r="C151" s="2"/>
      <c r="K151" s="2"/>
      <c r="L151" s="2"/>
      <c r="O151" s="2"/>
      <c r="P151" s="2"/>
      <c r="Q151" s="2"/>
      <c r="T151" s="2"/>
      <c r="U151" s="2"/>
      <c r="V151" s="2"/>
      <c r="W151" s="2"/>
      <c r="X151" s="2"/>
      <c r="Y151" s="2"/>
      <c r="AC151" s="2"/>
      <c r="AD151" s="2"/>
      <c r="AE151" s="19"/>
      <c r="AF151" s="20"/>
      <c r="AG151" s="20"/>
      <c r="AH151" s="22"/>
      <c r="AI151" s="2"/>
      <c r="AJ151" s="2"/>
      <c r="AK151" s="2"/>
      <c r="AL151" s="2"/>
      <c r="AM151" s="2"/>
      <c r="AN151" s="2"/>
    </row>
    <row r="152" spans="1:40" ht="12.95" customHeight="1" x14ac:dyDescent="0.2">
      <c r="A152" s="2"/>
      <c r="B152" s="2"/>
      <c r="C152" s="2"/>
      <c r="K152" s="2"/>
      <c r="L152" s="2"/>
      <c r="O152" s="2"/>
      <c r="P152" s="2"/>
      <c r="Q152" s="2"/>
      <c r="T152" s="2"/>
      <c r="U152" s="2"/>
      <c r="V152" s="2"/>
      <c r="W152" s="2"/>
      <c r="X152" s="2"/>
      <c r="Y152" s="2"/>
      <c r="AC152" s="2"/>
      <c r="AD152" s="2"/>
      <c r="AE152" s="19"/>
      <c r="AF152" s="20"/>
      <c r="AG152" s="20"/>
      <c r="AH152" s="22"/>
      <c r="AI152" s="2"/>
      <c r="AJ152" s="2"/>
      <c r="AK152" s="2"/>
      <c r="AL152" s="2"/>
      <c r="AM152" s="2"/>
      <c r="AN152" s="2"/>
    </row>
    <row r="153" spans="1:40" ht="12.95" customHeight="1" x14ac:dyDescent="0.2">
      <c r="A153" s="2"/>
      <c r="B153" s="2"/>
      <c r="C153" s="2"/>
      <c r="K153" s="2"/>
      <c r="L153" s="2"/>
      <c r="O153" s="2"/>
      <c r="P153" s="2"/>
      <c r="Q153" s="2"/>
      <c r="T153" s="2"/>
      <c r="U153" s="2"/>
      <c r="V153" s="2"/>
      <c r="W153" s="2"/>
      <c r="X153" s="2"/>
      <c r="Y153" s="2"/>
      <c r="AC153" s="2"/>
      <c r="AD153" s="2"/>
      <c r="AE153" s="19"/>
      <c r="AF153" s="20"/>
      <c r="AG153" s="20"/>
      <c r="AH153" s="22"/>
      <c r="AI153" s="2"/>
      <c r="AJ153" s="2"/>
      <c r="AK153" s="2"/>
      <c r="AL153" s="2"/>
      <c r="AM153" s="2"/>
      <c r="AN153" s="2"/>
    </row>
    <row r="154" spans="1:40" ht="12.95" customHeight="1" x14ac:dyDescent="0.2">
      <c r="A154" s="2"/>
      <c r="B154" s="2"/>
      <c r="C154" s="2"/>
      <c r="K154" s="2"/>
      <c r="L154" s="2"/>
      <c r="O154" s="2"/>
      <c r="P154" s="2"/>
      <c r="Q154" s="2"/>
      <c r="T154" s="2"/>
      <c r="U154" s="2"/>
      <c r="V154" s="2"/>
      <c r="W154" s="2"/>
      <c r="X154" s="2"/>
      <c r="Y154" s="2"/>
      <c r="AC154" s="2"/>
      <c r="AD154" s="2"/>
      <c r="AE154" s="19"/>
      <c r="AF154" s="20"/>
      <c r="AG154" s="20"/>
      <c r="AH154" s="22"/>
      <c r="AI154" s="2"/>
      <c r="AJ154" s="2"/>
      <c r="AK154" s="2"/>
      <c r="AL154" s="2"/>
      <c r="AM154" s="2"/>
      <c r="AN154" s="2"/>
    </row>
    <row r="155" spans="1:40" ht="12.95" customHeight="1" x14ac:dyDescent="0.2">
      <c r="A155" s="2"/>
      <c r="B155" s="2"/>
      <c r="C155" s="2"/>
      <c r="K155" s="2"/>
      <c r="L155" s="2"/>
      <c r="O155" s="2"/>
      <c r="P155" s="2"/>
      <c r="Q155" s="2"/>
      <c r="T155" s="2"/>
      <c r="U155" s="2"/>
      <c r="V155" s="2"/>
      <c r="W155" s="2"/>
      <c r="X155" s="2"/>
      <c r="Y155" s="2"/>
      <c r="AC155" s="2"/>
      <c r="AD155" s="2"/>
      <c r="AE155" s="19"/>
      <c r="AF155" s="20"/>
      <c r="AG155" s="20"/>
      <c r="AH155" s="22"/>
      <c r="AI155" s="2"/>
      <c r="AJ155" s="2"/>
      <c r="AK155" s="2"/>
      <c r="AL155" s="2"/>
      <c r="AM155" s="2"/>
      <c r="AN155" s="2"/>
    </row>
    <row r="156" spans="1:40" ht="12.95" customHeight="1" x14ac:dyDescent="0.2">
      <c r="A156" s="2"/>
      <c r="B156" s="2"/>
      <c r="C156" s="2"/>
      <c r="K156" s="2"/>
      <c r="L156" s="2"/>
      <c r="O156" s="2"/>
      <c r="P156" s="2"/>
      <c r="Q156" s="2"/>
      <c r="T156" s="2"/>
      <c r="U156" s="2"/>
      <c r="V156" s="2"/>
      <c r="W156" s="2"/>
      <c r="X156" s="2"/>
      <c r="Y156" s="2"/>
      <c r="AC156" s="2"/>
      <c r="AD156" s="2"/>
      <c r="AE156" s="19"/>
      <c r="AF156" s="20"/>
      <c r="AG156" s="20"/>
      <c r="AH156" s="22"/>
      <c r="AI156" s="2"/>
      <c r="AJ156" s="2"/>
      <c r="AK156" s="2"/>
      <c r="AL156" s="2"/>
      <c r="AM156" s="2"/>
      <c r="AN156" s="2"/>
    </row>
    <row r="157" spans="1:40" ht="12.95" customHeight="1" x14ac:dyDescent="0.2">
      <c r="A157" s="2"/>
      <c r="B157" s="2"/>
      <c r="C157" s="2"/>
      <c r="K157" s="2"/>
      <c r="L157" s="2"/>
      <c r="O157" s="2"/>
      <c r="P157" s="2"/>
      <c r="Q157" s="2"/>
      <c r="T157" s="2"/>
      <c r="U157" s="2"/>
      <c r="V157" s="2"/>
      <c r="W157" s="2"/>
      <c r="X157" s="2"/>
      <c r="Y157" s="2"/>
      <c r="AC157" s="2"/>
      <c r="AD157" s="2"/>
      <c r="AE157" s="19"/>
      <c r="AF157" s="20"/>
      <c r="AG157" s="20"/>
      <c r="AH157" s="22"/>
      <c r="AI157" s="2"/>
      <c r="AJ157" s="2"/>
      <c r="AK157" s="2"/>
      <c r="AL157" s="2"/>
      <c r="AM157" s="2"/>
      <c r="AN157" s="2"/>
    </row>
    <row r="158" spans="1:40" ht="12.95" customHeight="1" x14ac:dyDescent="0.2">
      <c r="A158" s="2"/>
      <c r="B158" s="2"/>
      <c r="C158" s="2"/>
      <c r="K158" s="2"/>
      <c r="L158" s="2"/>
      <c r="O158" s="2"/>
      <c r="P158" s="2"/>
      <c r="Q158" s="2"/>
      <c r="T158" s="2"/>
      <c r="U158" s="2"/>
      <c r="V158" s="2"/>
      <c r="W158" s="2"/>
      <c r="X158" s="2"/>
      <c r="Y158" s="2"/>
      <c r="AC158" s="2"/>
      <c r="AD158" s="2"/>
      <c r="AE158" s="19"/>
      <c r="AF158" s="20"/>
      <c r="AG158" s="20"/>
      <c r="AH158" s="22"/>
      <c r="AI158" s="2"/>
      <c r="AJ158" s="2"/>
      <c r="AK158" s="2"/>
      <c r="AL158" s="2"/>
      <c r="AM158" s="2"/>
      <c r="AN158" s="2"/>
    </row>
    <row r="159" spans="1:40" ht="12.95" customHeight="1" x14ac:dyDescent="0.2">
      <c r="A159" s="2"/>
      <c r="B159" s="2"/>
      <c r="C159" s="2"/>
      <c r="K159" s="2"/>
      <c r="L159" s="2"/>
      <c r="O159" s="2"/>
      <c r="P159" s="2"/>
      <c r="Q159" s="2"/>
      <c r="T159" s="2"/>
      <c r="U159" s="2"/>
      <c r="V159" s="2"/>
      <c r="W159" s="2"/>
      <c r="X159" s="2"/>
      <c r="Y159" s="2"/>
      <c r="AC159" s="2"/>
      <c r="AD159" s="2"/>
      <c r="AE159" s="19"/>
      <c r="AF159" s="20"/>
      <c r="AG159" s="20"/>
      <c r="AH159" s="22"/>
      <c r="AI159" s="2"/>
      <c r="AJ159" s="2"/>
      <c r="AK159" s="2"/>
      <c r="AL159" s="2"/>
      <c r="AM159" s="2"/>
      <c r="AN159" s="2"/>
    </row>
    <row r="160" spans="1:40" ht="12.95" customHeight="1" x14ac:dyDescent="0.2">
      <c r="A160" s="2"/>
      <c r="B160" s="2"/>
      <c r="C160" s="2"/>
      <c r="K160" s="2"/>
      <c r="L160" s="2"/>
      <c r="O160" s="2"/>
      <c r="P160" s="2"/>
      <c r="Q160" s="2"/>
      <c r="T160" s="2"/>
      <c r="U160" s="2"/>
      <c r="V160" s="2"/>
      <c r="W160" s="2"/>
      <c r="X160" s="2"/>
      <c r="Y160" s="2"/>
      <c r="AC160" s="2"/>
      <c r="AD160" s="2"/>
      <c r="AE160" s="19"/>
      <c r="AF160" s="20"/>
      <c r="AG160" s="20"/>
      <c r="AH160" s="22"/>
      <c r="AI160" s="2"/>
      <c r="AJ160" s="2"/>
      <c r="AK160" s="2"/>
      <c r="AL160" s="2"/>
      <c r="AM160" s="2"/>
      <c r="AN160" s="2"/>
    </row>
    <row r="161" spans="1:40" ht="12.95" customHeight="1" x14ac:dyDescent="0.2">
      <c r="A161" s="2"/>
      <c r="B161" s="2"/>
      <c r="C161" s="2"/>
      <c r="K161" s="2"/>
      <c r="L161" s="2"/>
      <c r="O161" s="2"/>
      <c r="P161" s="2"/>
      <c r="Q161" s="2"/>
      <c r="T161" s="2"/>
      <c r="U161" s="2"/>
      <c r="V161" s="2"/>
      <c r="W161" s="2"/>
      <c r="X161" s="2"/>
      <c r="Y161" s="2"/>
      <c r="AC161" s="2"/>
      <c r="AD161" s="2"/>
      <c r="AE161" s="19"/>
      <c r="AF161" s="20"/>
      <c r="AG161" s="20"/>
      <c r="AH161" s="22"/>
      <c r="AI161" s="2"/>
      <c r="AJ161" s="2"/>
      <c r="AK161" s="2"/>
      <c r="AL161" s="2"/>
      <c r="AM161" s="2"/>
      <c r="AN161" s="2"/>
    </row>
    <row r="162" spans="1:40" ht="12.95" customHeight="1" x14ac:dyDescent="0.2">
      <c r="A162" s="2"/>
      <c r="B162" s="2"/>
      <c r="C162" s="2"/>
      <c r="K162" s="2"/>
      <c r="L162" s="2"/>
      <c r="O162" s="2"/>
      <c r="P162" s="2"/>
      <c r="Q162" s="2"/>
      <c r="T162" s="2"/>
      <c r="U162" s="2"/>
      <c r="V162" s="2"/>
      <c r="W162" s="2"/>
      <c r="X162" s="2"/>
      <c r="Y162" s="2"/>
      <c r="AC162" s="2"/>
      <c r="AD162" s="2"/>
      <c r="AE162" s="19"/>
      <c r="AF162" s="20"/>
      <c r="AG162" s="20"/>
      <c r="AH162" s="22"/>
      <c r="AI162" s="2"/>
      <c r="AJ162" s="2"/>
      <c r="AK162" s="2"/>
      <c r="AL162" s="2"/>
      <c r="AM162" s="2"/>
      <c r="AN162" s="2"/>
    </row>
    <row r="163" spans="1:40" ht="12.95" customHeight="1" x14ac:dyDescent="0.2">
      <c r="A163" s="2"/>
      <c r="B163" s="2"/>
      <c r="C163" s="2"/>
      <c r="K163" s="2"/>
      <c r="L163" s="2"/>
      <c r="O163" s="2"/>
      <c r="P163" s="2"/>
      <c r="Q163" s="2"/>
      <c r="T163" s="2"/>
      <c r="U163" s="2"/>
      <c r="V163" s="2"/>
      <c r="W163" s="2"/>
      <c r="X163" s="2"/>
      <c r="Y163" s="2"/>
      <c r="AC163" s="2"/>
      <c r="AD163" s="2"/>
      <c r="AE163" s="19"/>
      <c r="AF163" s="20"/>
      <c r="AG163" s="20"/>
      <c r="AH163" s="22"/>
      <c r="AI163" s="2"/>
      <c r="AJ163" s="2"/>
      <c r="AK163" s="2"/>
      <c r="AL163" s="2"/>
      <c r="AM163" s="2"/>
      <c r="AN163" s="2"/>
    </row>
    <row r="164" spans="1:40" ht="12.95" customHeight="1" x14ac:dyDescent="0.2">
      <c r="A164" s="2"/>
      <c r="B164" s="2"/>
      <c r="C164" s="2"/>
      <c r="K164" s="2"/>
      <c r="L164" s="2"/>
      <c r="O164" s="2"/>
      <c r="P164" s="2"/>
      <c r="Q164" s="2"/>
      <c r="T164" s="2"/>
      <c r="U164" s="2"/>
      <c r="V164" s="2"/>
      <c r="W164" s="2"/>
      <c r="X164" s="2"/>
      <c r="Y164" s="2"/>
      <c r="AC164" s="2"/>
      <c r="AD164" s="2"/>
      <c r="AE164" s="19"/>
      <c r="AF164" s="20"/>
      <c r="AG164" s="20"/>
      <c r="AH164" s="22"/>
      <c r="AI164" s="2"/>
      <c r="AJ164" s="2"/>
      <c r="AK164" s="2"/>
      <c r="AL164" s="2"/>
      <c r="AM164" s="2"/>
      <c r="AN164" s="2"/>
    </row>
    <row r="165" spans="1:40" ht="12.95" customHeight="1" x14ac:dyDescent="0.2">
      <c r="A165" s="2"/>
      <c r="B165" s="2"/>
      <c r="C165" s="2"/>
      <c r="K165" s="2"/>
      <c r="L165" s="2"/>
      <c r="O165" s="2"/>
      <c r="P165" s="2"/>
      <c r="Q165" s="2"/>
      <c r="T165" s="2"/>
      <c r="U165" s="2"/>
      <c r="V165" s="2"/>
      <c r="W165" s="2"/>
      <c r="X165" s="2"/>
      <c r="Y165" s="2"/>
      <c r="AC165" s="2"/>
      <c r="AD165" s="2"/>
      <c r="AE165" s="19"/>
      <c r="AF165" s="20"/>
      <c r="AG165" s="20"/>
      <c r="AH165" s="22"/>
      <c r="AI165" s="2"/>
      <c r="AJ165" s="2"/>
      <c r="AK165" s="2"/>
      <c r="AL165" s="2"/>
      <c r="AM165" s="2"/>
      <c r="AN165" s="2"/>
    </row>
    <row r="166" spans="1:40" ht="12.95" customHeight="1" x14ac:dyDescent="0.2">
      <c r="A166" s="2"/>
      <c r="B166" s="2"/>
      <c r="C166" s="2"/>
      <c r="K166" s="2"/>
      <c r="L166" s="2"/>
      <c r="O166" s="2"/>
      <c r="P166" s="2"/>
      <c r="Q166" s="2"/>
      <c r="T166" s="2"/>
      <c r="U166" s="2"/>
      <c r="V166" s="2"/>
      <c r="W166" s="2"/>
      <c r="X166" s="2"/>
      <c r="Y166" s="2"/>
      <c r="AC166" s="2"/>
      <c r="AD166" s="2"/>
      <c r="AE166" s="19"/>
      <c r="AF166" s="20"/>
      <c r="AG166" s="20"/>
      <c r="AH166" s="22"/>
      <c r="AI166" s="2"/>
      <c r="AJ166" s="2"/>
      <c r="AK166" s="2"/>
      <c r="AL166" s="2"/>
      <c r="AM166" s="2"/>
      <c r="AN166" s="2"/>
    </row>
    <row r="167" spans="1:40" ht="12.95" customHeight="1" x14ac:dyDescent="0.2">
      <c r="A167" s="2"/>
      <c r="B167" s="2"/>
      <c r="C167" s="2"/>
      <c r="K167" s="2"/>
      <c r="L167" s="2"/>
      <c r="O167" s="2"/>
      <c r="P167" s="2"/>
      <c r="Q167" s="2"/>
      <c r="T167" s="2"/>
      <c r="U167" s="2"/>
      <c r="V167" s="2"/>
      <c r="W167" s="2"/>
      <c r="X167" s="2"/>
      <c r="Y167" s="2"/>
      <c r="AC167" s="2"/>
      <c r="AD167" s="2"/>
      <c r="AE167" s="19"/>
      <c r="AF167" s="20"/>
      <c r="AG167" s="20"/>
      <c r="AH167" s="22"/>
      <c r="AI167" s="2"/>
      <c r="AJ167" s="2"/>
      <c r="AK167" s="2"/>
      <c r="AL167" s="2"/>
      <c r="AM167" s="2"/>
      <c r="AN167" s="2"/>
    </row>
    <row r="168" spans="1:40" ht="12.95" customHeight="1" x14ac:dyDescent="0.2">
      <c r="A168" s="2"/>
      <c r="B168" s="2"/>
      <c r="C168" s="2"/>
      <c r="K168" s="2"/>
      <c r="L168" s="2"/>
      <c r="O168" s="2"/>
      <c r="P168" s="2"/>
      <c r="Q168" s="2"/>
      <c r="T168" s="2"/>
      <c r="U168" s="2"/>
      <c r="V168" s="2"/>
      <c r="W168" s="2"/>
      <c r="X168" s="2"/>
      <c r="Y168" s="2"/>
      <c r="AC168" s="2"/>
      <c r="AD168" s="2"/>
      <c r="AE168" s="19"/>
      <c r="AF168" s="20"/>
      <c r="AG168" s="20"/>
      <c r="AH168" s="22"/>
      <c r="AI168" s="2"/>
      <c r="AJ168" s="2"/>
      <c r="AK168" s="2"/>
      <c r="AL168" s="2"/>
      <c r="AM168" s="2"/>
      <c r="AN168" s="2"/>
    </row>
    <row r="169" spans="1:40" ht="12.95" customHeight="1" x14ac:dyDescent="0.2">
      <c r="A169" s="2"/>
      <c r="B169" s="2"/>
      <c r="C169" s="2"/>
      <c r="K169" s="2"/>
      <c r="L169" s="2"/>
      <c r="O169" s="2"/>
      <c r="P169" s="2"/>
      <c r="Q169" s="2"/>
      <c r="T169" s="2"/>
      <c r="U169" s="2"/>
      <c r="V169" s="2"/>
      <c r="W169" s="2"/>
      <c r="X169" s="2"/>
      <c r="Y169" s="2"/>
      <c r="AC169" s="2"/>
      <c r="AD169" s="2"/>
      <c r="AE169" s="19"/>
      <c r="AF169" s="20"/>
      <c r="AG169" s="20"/>
      <c r="AH169" s="22"/>
      <c r="AI169" s="2"/>
      <c r="AJ169" s="2"/>
      <c r="AK169" s="2"/>
      <c r="AL169" s="2"/>
      <c r="AM169" s="2"/>
      <c r="AN169" s="2"/>
    </row>
    <row r="170" spans="1:40" ht="12.95" customHeight="1" x14ac:dyDescent="0.2">
      <c r="A170" s="2"/>
      <c r="B170" s="2"/>
      <c r="C170" s="2"/>
      <c r="K170" s="2"/>
      <c r="L170" s="2"/>
      <c r="O170" s="2"/>
      <c r="P170" s="2"/>
      <c r="Q170" s="2"/>
      <c r="T170" s="2"/>
      <c r="U170" s="2"/>
      <c r="V170" s="2"/>
      <c r="W170" s="2"/>
      <c r="X170" s="2"/>
      <c r="Y170" s="2"/>
      <c r="AC170" s="2"/>
      <c r="AD170" s="2"/>
      <c r="AE170" s="19"/>
      <c r="AF170" s="20"/>
      <c r="AG170" s="20"/>
      <c r="AH170" s="22"/>
      <c r="AI170" s="2"/>
      <c r="AJ170" s="2"/>
      <c r="AK170" s="2"/>
      <c r="AL170" s="2"/>
      <c r="AM170" s="2"/>
      <c r="AN170" s="2"/>
    </row>
    <row r="171" spans="1:40" ht="12.95" customHeight="1" x14ac:dyDescent="0.2">
      <c r="A171" s="2"/>
      <c r="B171" s="2"/>
      <c r="C171" s="2"/>
      <c r="K171" s="2"/>
      <c r="L171" s="2"/>
      <c r="O171" s="2"/>
      <c r="P171" s="2"/>
      <c r="Q171" s="2"/>
      <c r="T171" s="2"/>
      <c r="U171" s="2"/>
      <c r="V171" s="2"/>
      <c r="W171" s="2"/>
      <c r="X171" s="2"/>
      <c r="Y171" s="2"/>
      <c r="AC171" s="2"/>
      <c r="AD171" s="2"/>
      <c r="AE171" s="19"/>
      <c r="AF171" s="20"/>
      <c r="AG171" s="20"/>
      <c r="AH171" s="22"/>
      <c r="AI171" s="2"/>
      <c r="AJ171" s="2"/>
      <c r="AK171" s="2"/>
      <c r="AL171" s="2"/>
      <c r="AM171" s="2"/>
      <c r="AN171" s="2"/>
    </row>
    <row r="172" spans="1:40" ht="12.95" customHeight="1" x14ac:dyDescent="0.2">
      <c r="A172" s="2"/>
      <c r="B172" s="2"/>
      <c r="C172" s="2"/>
      <c r="K172" s="2"/>
      <c r="L172" s="2"/>
      <c r="O172" s="2"/>
      <c r="P172" s="2"/>
      <c r="Q172" s="2"/>
      <c r="T172" s="2"/>
      <c r="U172" s="2"/>
      <c r="V172" s="2"/>
      <c r="W172" s="2"/>
      <c r="X172" s="2"/>
      <c r="Y172" s="2"/>
      <c r="AC172" s="2"/>
      <c r="AD172" s="2"/>
      <c r="AE172" s="19"/>
      <c r="AF172" s="20"/>
      <c r="AG172" s="20"/>
      <c r="AH172" s="22"/>
      <c r="AI172" s="2"/>
      <c r="AJ172" s="2"/>
      <c r="AK172" s="2"/>
      <c r="AL172" s="2"/>
      <c r="AM172" s="2"/>
      <c r="AN172" s="2"/>
    </row>
    <row r="173" spans="1:40" ht="12.95" customHeight="1" x14ac:dyDescent="0.2">
      <c r="A173" s="2"/>
      <c r="B173" s="2"/>
      <c r="C173" s="2"/>
      <c r="K173" s="2"/>
      <c r="L173" s="2"/>
      <c r="O173" s="2"/>
      <c r="P173" s="2"/>
      <c r="Q173" s="2"/>
      <c r="T173" s="2"/>
      <c r="U173" s="2"/>
      <c r="V173" s="2"/>
      <c r="W173" s="2"/>
      <c r="X173" s="2"/>
      <c r="Y173" s="2"/>
      <c r="AC173" s="2"/>
      <c r="AD173" s="2"/>
      <c r="AE173" s="19"/>
      <c r="AF173" s="20"/>
      <c r="AG173" s="20"/>
      <c r="AH173" s="22"/>
      <c r="AI173" s="2"/>
      <c r="AJ173" s="2"/>
      <c r="AK173" s="2"/>
      <c r="AL173" s="2"/>
      <c r="AM173" s="2"/>
      <c r="AN173" s="2"/>
    </row>
    <row r="174" spans="1:40" ht="12.95" customHeight="1" x14ac:dyDescent="0.2">
      <c r="A174" s="2"/>
      <c r="B174" s="2"/>
      <c r="C174" s="2"/>
      <c r="K174" s="2"/>
      <c r="L174" s="2"/>
      <c r="O174" s="2"/>
      <c r="P174" s="2"/>
      <c r="Q174" s="2"/>
      <c r="T174" s="2"/>
      <c r="U174" s="2"/>
      <c r="V174" s="2"/>
      <c r="W174" s="2"/>
      <c r="X174" s="2"/>
      <c r="Y174" s="2"/>
      <c r="AC174" s="2"/>
      <c r="AD174" s="2"/>
      <c r="AE174" s="19"/>
      <c r="AF174" s="20"/>
      <c r="AG174" s="20"/>
      <c r="AH174" s="22"/>
      <c r="AI174" s="2"/>
      <c r="AJ174" s="2"/>
      <c r="AK174" s="2"/>
      <c r="AL174" s="2"/>
      <c r="AM174" s="2"/>
      <c r="AN174" s="2"/>
    </row>
    <row r="175" spans="1:40" ht="12.95" customHeight="1" x14ac:dyDescent="0.2">
      <c r="A175" s="2"/>
      <c r="B175" s="2"/>
      <c r="C175" s="2"/>
      <c r="K175" s="2"/>
      <c r="L175" s="2"/>
      <c r="O175" s="2"/>
      <c r="P175" s="2"/>
      <c r="Q175" s="2"/>
      <c r="T175" s="2"/>
      <c r="U175" s="2"/>
      <c r="V175" s="2"/>
      <c r="W175" s="2"/>
      <c r="X175" s="2"/>
      <c r="Y175" s="2"/>
      <c r="AC175" s="2"/>
      <c r="AD175" s="2"/>
      <c r="AE175" s="19"/>
      <c r="AF175" s="20"/>
      <c r="AG175" s="20"/>
      <c r="AH175" s="22"/>
      <c r="AI175" s="2"/>
      <c r="AJ175" s="2"/>
      <c r="AK175" s="2"/>
      <c r="AL175" s="2"/>
      <c r="AM175" s="2"/>
      <c r="AN175" s="2"/>
    </row>
    <row r="176" spans="1:40" ht="12.95" customHeight="1" x14ac:dyDescent="0.2">
      <c r="A176" s="2"/>
      <c r="B176" s="2"/>
      <c r="C176" s="2"/>
      <c r="K176" s="2"/>
      <c r="L176" s="2"/>
      <c r="O176" s="2"/>
      <c r="P176" s="2"/>
      <c r="Q176" s="2"/>
      <c r="T176" s="2"/>
      <c r="U176" s="2"/>
      <c r="V176" s="2"/>
      <c r="W176" s="2"/>
      <c r="X176" s="2"/>
      <c r="Y176" s="2"/>
      <c r="AC176" s="2"/>
      <c r="AD176" s="2"/>
      <c r="AE176" s="19"/>
      <c r="AF176" s="20"/>
      <c r="AG176" s="20"/>
      <c r="AH176" s="22"/>
      <c r="AI176" s="2"/>
      <c r="AJ176" s="2"/>
      <c r="AK176" s="2"/>
      <c r="AL176" s="2"/>
      <c r="AM176" s="2"/>
      <c r="AN176" s="2"/>
    </row>
    <row r="177" spans="1:40" ht="12.95" customHeight="1" x14ac:dyDescent="0.2">
      <c r="A177" s="2"/>
      <c r="B177" s="2"/>
      <c r="C177" s="2"/>
      <c r="K177" s="2"/>
      <c r="L177" s="2"/>
      <c r="O177" s="2"/>
      <c r="P177" s="2"/>
      <c r="Q177" s="2"/>
      <c r="T177" s="2"/>
      <c r="U177" s="2"/>
      <c r="V177" s="2"/>
      <c r="W177" s="2"/>
      <c r="X177" s="2"/>
      <c r="Y177" s="2"/>
      <c r="AC177" s="2"/>
      <c r="AD177" s="2"/>
      <c r="AE177" s="19"/>
      <c r="AF177" s="20"/>
      <c r="AG177" s="20"/>
      <c r="AH177" s="22"/>
      <c r="AI177" s="2"/>
      <c r="AJ177" s="2"/>
      <c r="AK177" s="2"/>
      <c r="AL177" s="2"/>
      <c r="AM177" s="2"/>
      <c r="AN177" s="2"/>
    </row>
  </sheetData>
  <mergeCells count="25">
    <mergeCell ref="AA84:AB84"/>
    <mergeCell ref="R9:S9"/>
    <mergeCell ref="E10:H10"/>
    <mergeCell ref="J5:M5"/>
    <mergeCell ref="G5:I5"/>
    <mergeCell ref="G6:I6"/>
    <mergeCell ref="J6:M6"/>
    <mergeCell ref="I9:J9"/>
    <mergeCell ref="I10:J10"/>
    <mergeCell ref="M9:N9"/>
    <mergeCell ref="I11:J11"/>
    <mergeCell ref="I12:J12"/>
    <mergeCell ref="M10:N10"/>
    <mergeCell ref="M11:N11"/>
    <mergeCell ref="AA76:AB76"/>
    <mergeCell ref="M12:N12"/>
    <mergeCell ref="Z10:AB10"/>
    <mergeCell ref="Z11:AB11"/>
    <mergeCell ref="P10:Q10"/>
    <mergeCell ref="P11:Q11"/>
    <mergeCell ref="T15:U15"/>
    <mergeCell ref="R10:S10"/>
    <mergeCell ref="R12:S12"/>
    <mergeCell ref="T12:V12"/>
    <mergeCell ref="R11:S11"/>
  </mergeCells>
  <phoneticPr fontId="0" type="noConversion"/>
  <pageMargins left="0.51181102362204722" right="0.47244094488188981" top="0.70866141732283472" bottom="0.6692913385826772" header="0.51181102362204722" footer="0.51181102362204722"/>
  <pageSetup paperSize="9" orientation="portrait" blackAndWhite="1" horizontalDpi="300" verticalDpi="4294967292" r:id="rId1"/>
  <headerFooter alignWithMargins="0">
    <oddHeader>&amp;C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Arbeitszeitliste</vt:lpstr>
      <vt:lpstr>AnzahlTage</vt:lpstr>
      <vt:lpstr>Arbeitszeitliste!Druckbereich</vt:lpstr>
      <vt:lpstr>Monat</vt:lpstr>
      <vt:lpstr>Monatslänge</vt:lpstr>
      <vt:lpstr>Monatsname</vt:lpstr>
      <vt:lpstr>Wochentag</vt:lpstr>
    </vt:vector>
  </TitlesOfParts>
  <Company>Landeskirchenamt  Hannover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Arbeitszeitliste_DienstVO-Beschäftigte</dc:title>
  <dc:creator>Axel.Klus@evlka.de</dc:creator>
  <cp:lastModifiedBy>Huschenbett, Sarah</cp:lastModifiedBy>
  <cp:lastPrinted>2016-05-12T18:57:59Z</cp:lastPrinted>
  <dcterms:created xsi:type="dcterms:W3CDTF">2004-01-19T09:46:06Z</dcterms:created>
  <dcterms:modified xsi:type="dcterms:W3CDTF">2019-10-22T12:01:14Z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COO.2122.100.2.137003</vt:lpwstr>
  </property>
  <property fmtid="{D5CDD505-2E9C-101B-9397-08002B2CF9AE}" pid="3" name="FSC#COOELAK@1.1001:Subject">
    <vt:lpwstr>Arbeitszeitliste_Angestellte-Arbeiter 38,5 WoStd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Klus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MAB (Mitarbeiterbüro)</vt:lpwstr>
  </property>
  <property fmtid="{D5CDD505-2E9C-101B-9397-08002B2CF9AE}" pid="17" name="FSC#COOELAK@1.1001:CreatedAt">
    <vt:lpwstr>24.03.2006</vt:lpwstr>
  </property>
  <property fmtid="{D5CDD505-2E9C-101B-9397-08002B2CF9AE}" pid="18" name="FSC#COOELAK@1.1001:OU">
    <vt:lpwstr>MAB (Mitarbeiterbüro)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*COO.2122.100.2.137003*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FSCGOVDE@1.1001:FileRefOUEmail">
    <vt:lpwstr/>
  </property>
  <property fmtid="{D5CDD505-2E9C-101B-9397-08002B2CF9AE}" pid="42" name="FSC#FSCGOVDE@1.1001:ProcedureReference">
    <vt:lpwstr/>
  </property>
  <property fmtid="{D5CDD505-2E9C-101B-9397-08002B2CF9AE}" pid="43" name="FSC#FSCGOVDE@1.1001:FileSubject">
    <vt:lpwstr/>
  </property>
  <property fmtid="{D5CDD505-2E9C-101B-9397-08002B2CF9AE}" pid="44" name="FSC#FSCGOVDE@1.1001:ProcedureSubject">
    <vt:lpwstr/>
  </property>
  <property fmtid="{D5CDD505-2E9C-101B-9397-08002B2CF9AE}" pid="45" name="FSC#FSCGOVDE@1.1001:SignFinalVersionBy">
    <vt:lpwstr/>
  </property>
  <property fmtid="{D5CDD505-2E9C-101B-9397-08002B2CF9AE}" pid="46" name="FSC#FSCGOVDE@1.1001:SignFinalVersionAt">
    <vt:lpwstr/>
  </property>
  <property fmtid="{D5CDD505-2E9C-101B-9397-08002B2CF9AE}" pid="47" name="FSC#FSCGOVDE@1.1001:ProcedureRefBarCode">
    <vt:lpwstr/>
  </property>
  <property fmtid="{D5CDD505-2E9C-101B-9397-08002B2CF9AE}" pid="48" name="FSC#FSCGOVDE@1.1001:FileAddSubj">
    <vt:lpwstr/>
  </property>
  <property fmtid="{D5CDD505-2E9C-101B-9397-08002B2CF9AE}" pid="49" name="FSC#FSCGOVDE@1.1001:DocumentSubj">
    <vt:lpwstr/>
  </property>
  <property fmtid="{D5CDD505-2E9C-101B-9397-08002B2CF9AE}" pid="50" name="FSC#FSCGOVDE@1.1001:FileRel">
    <vt:lpwstr/>
  </property>
  <property fmtid="{D5CDD505-2E9C-101B-9397-08002B2CF9AE}" pid="51" name="FSC#COOELAK@1.1001:CurrentUserRolePos">
    <vt:lpwstr>Sachbearbeiter/-in</vt:lpwstr>
  </property>
  <property fmtid="{D5CDD505-2E9C-101B-9397-08002B2CF9AE}" pid="52" name="FSC#COOELAK@1.1001:CurrentUserEmail">
    <vt:lpwstr>Axel.Klus@evlka.de</vt:lpwstr>
  </property>
</Properties>
</file>