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DieseArbeitsmappe"/>
  <mc:AlternateContent xmlns:mc="http://schemas.openxmlformats.org/markup-compatibility/2006">
    <mc:Choice Requires="x15">
      <x15ac:absPath xmlns:x15ac="http://schemas.microsoft.com/office/spreadsheetml/2010/11/ac" url="U:\Huschenbett\Abteilungsleitung\Vordrucke u. Belege\"/>
    </mc:Choice>
  </mc:AlternateContent>
  <xr:revisionPtr revIDLastSave="0" documentId="8_{3CBAA989-A192-4C6B-BAF8-A520391F3FF2}" xr6:coauthVersionLast="43" xr6:coauthVersionMax="43" xr10:uidLastSave="{00000000-0000-0000-0000-000000000000}"/>
  <bookViews>
    <workbookView xWindow="-120" yWindow="-120" windowWidth="28110" windowHeight="16440" tabRatio="613" activeTab="2" xr2:uid="{00000000-000D-0000-FFFF-FFFF00000000}"/>
  </bookViews>
  <sheets>
    <sheet name="Dienstplanungskontrolle" sheetId="26" r:id="rId1"/>
    <sheet name="Übersicht" sheetId="2" r:id="rId2"/>
    <sheet name="Arbeitszeiten" sheetId="14" r:id="rId3"/>
    <sheet name="Januar" sheetId="20" r:id="rId4"/>
    <sheet name="Februar" sheetId="21" r:id="rId5"/>
    <sheet name="März" sheetId="22" r:id="rId6"/>
    <sheet name="April" sheetId="23" r:id="rId7"/>
    <sheet name="Mai" sheetId="24" r:id="rId8"/>
    <sheet name="Juni" sheetId="25" r:id="rId9"/>
    <sheet name="Juli" sheetId="19" r:id="rId10"/>
    <sheet name="August" sheetId="18" r:id="rId11"/>
    <sheet name="September" sheetId="17" r:id="rId12"/>
    <sheet name="Oktober" sheetId="11" r:id="rId13"/>
    <sheet name="November" sheetId="15" r:id="rId14"/>
    <sheet name="Dezember" sheetId="16" r:id="rId15"/>
  </sheets>
  <definedNames>
    <definedName name="AnzahlTage" localSheetId="6">April!$C$7</definedName>
    <definedName name="AnzahlTage" localSheetId="10">August!$C$7</definedName>
    <definedName name="AnzahlTage" localSheetId="14">Dezember!$C$7</definedName>
    <definedName name="AnzahlTage" localSheetId="0">#REF!</definedName>
    <definedName name="AnzahlTage" localSheetId="4">Februar!$C$7</definedName>
    <definedName name="AnzahlTage" localSheetId="3">Januar!$C$7</definedName>
    <definedName name="AnzahlTage" localSheetId="9">Juli!$C$7</definedName>
    <definedName name="AnzahlTage" localSheetId="8">Juni!$C$7</definedName>
    <definedName name="AnzahlTage" localSheetId="7">Mai!$C$7</definedName>
    <definedName name="AnzahlTage" localSheetId="5">März!$C$7</definedName>
    <definedName name="AnzahlTage" localSheetId="13">November!$C$7</definedName>
    <definedName name="AnzahlTage" localSheetId="12">Oktober!$C$7</definedName>
    <definedName name="AnzahlTage" localSheetId="11">September!$C$7</definedName>
    <definedName name="AnzahlTage">#REF!</definedName>
    <definedName name="_xlnm.Print_Area" localSheetId="6">April!$A$1:$AD$97</definedName>
    <definedName name="_xlnm.Print_Area" localSheetId="2">Arbeitszeiten!$A$1:$BX$30</definedName>
    <definedName name="_xlnm.Print_Area" localSheetId="10">August!$A$1:$AD$97</definedName>
    <definedName name="_xlnm.Print_Area" localSheetId="14">Dezember!$A$1:$AD$97</definedName>
    <definedName name="_xlnm.Print_Area" localSheetId="0">Dienstplanungskontrolle!$A$1:$U$26</definedName>
    <definedName name="_xlnm.Print_Area" localSheetId="4">Februar!$A$1:$AD$97</definedName>
    <definedName name="_xlnm.Print_Area" localSheetId="3">Januar!$A$1:$AD$97</definedName>
    <definedName name="_xlnm.Print_Area" localSheetId="9">Juli!$A$1:$AD$97</definedName>
    <definedName name="_xlnm.Print_Area" localSheetId="8">Juni!$A$1:$AD$97</definedName>
    <definedName name="_xlnm.Print_Area" localSheetId="7">Mai!$A$1:$AD$97</definedName>
    <definedName name="_xlnm.Print_Area" localSheetId="5">März!$A$1:$AD$97</definedName>
    <definedName name="_xlnm.Print_Area" localSheetId="13">November!$A$1:$AD$97</definedName>
    <definedName name="_xlnm.Print_Area" localSheetId="12">Oktober!$A$1:$AD$97</definedName>
    <definedName name="_xlnm.Print_Area" localSheetId="11">September!$A$1:$AD$97</definedName>
    <definedName name="_xlnm.Print_Area" localSheetId="1">Übersicht!$A$1:$V$24</definedName>
    <definedName name="Monat" localSheetId="6">April!$AF$107:$AG$118</definedName>
    <definedName name="Monat" localSheetId="10">August!$AF$107:$AG$118</definedName>
    <definedName name="Monat" localSheetId="14">Dezember!$AF$107:$AG$118</definedName>
    <definedName name="Monat" localSheetId="0">#REF!</definedName>
    <definedName name="Monat" localSheetId="4">Februar!$AF$107:$AG$118</definedName>
    <definedName name="Monat" localSheetId="3">Januar!$AF$107:$AG$118</definedName>
    <definedName name="Monat" localSheetId="9">Juli!$AF$107:$AG$118</definedName>
    <definedName name="Monat" localSheetId="8">Juni!$AF$107:$AG$118</definedName>
    <definedName name="Monat" localSheetId="7">Mai!$AF$107:$AG$118</definedName>
    <definedName name="Monat" localSheetId="5">März!$AF$107:$AG$118</definedName>
    <definedName name="Monat" localSheetId="13">November!$AF$107:$AG$118</definedName>
    <definedName name="Monat" localSheetId="12">Oktober!$AF$107:$AG$118</definedName>
    <definedName name="Monat" localSheetId="11">September!$AF$107:$AG$118</definedName>
    <definedName name="Monat">#REF!</definedName>
    <definedName name="Monatslänge" localSheetId="6">April!$AJ$106:$AL$117</definedName>
    <definedName name="Monatslänge" localSheetId="10">August!$AJ$106:$AL$117</definedName>
    <definedName name="Monatslänge" localSheetId="14">Dezember!$AJ$106:$AL$117</definedName>
    <definedName name="Monatslänge" localSheetId="0">#REF!</definedName>
    <definedName name="Monatslänge" localSheetId="4">Februar!$AJ$106:$AL$117</definedName>
    <definedName name="Monatslänge" localSheetId="3">Januar!$AJ$106:$AL$117</definedName>
    <definedName name="Monatslänge" localSheetId="9">Juli!$AJ$106:$AL$117</definedName>
    <definedName name="Monatslänge" localSheetId="8">Juni!$AJ$106:$AL$117</definedName>
    <definedName name="Monatslänge" localSheetId="7">Mai!$AJ$106:$AL$117</definedName>
    <definedName name="Monatslänge" localSheetId="5">März!$AJ$106:$AL$117</definedName>
    <definedName name="Monatslänge" localSheetId="13">November!$AJ$106:$AL$117</definedName>
    <definedName name="Monatslänge" localSheetId="12">Oktober!$AJ$106:$AL$117</definedName>
    <definedName name="Monatslänge" localSheetId="11">September!$AJ$106:$AL$117</definedName>
    <definedName name="Monatslänge">#REF!</definedName>
    <definedName name="Monatsname" localSheetId="6">April!$AJ$106:$AK$117</definedName>
    <definedName name="Monatsname" localSheetId="10">August!$AJ$106:$AK$117</definedName>
    <definedName name="Monatsname" localSheetId="14">Dezember!$AJ$106:$AK$117</definedName>
    <definedName name="Monatsname" localSheetId="0">#REF!</definedName>
    <definedName name="Monatsname" localSheetId="4">Februar!$AJ$106:$AK$117</definedName>
    <definedName name="Monatsname" localSheetId="3">Januar!$AJ$106:$AK$117</definedName>
    <definedName name="Monatsname" localSheetId="9">Juli!$AJ$106:$AK$117</definedName>
    <definedName name="Monatsname" localSheetId="8">Juni!$AJ$106:$AK$117</definedName>
    <definedName name="Monatsname" localSheetId="7">Mai!$AJ$106:$AK$117</definedName>
    <definedName name="Monatsname" localSheetId="5">März!$AJ$106:$AK$117</definedName>
    <definedName name="Monatsname" localSheetId="13">November!$AJ$106:$AK$117</definedName>
    <definedName name="Monatsname" localSheetId="12">Oktober!$AJ$106:$AK$117</definedName>
    <definedName name="Monatsname" localSheetId="11">September!$AJ$106:$AK$117</definedName>
    <definedName name="Monatsname">#REF!</definedName>
    <definedName name="Wochentag" localSheetId="6">April!$AG$107:$AH$118</definedName>
    <definedName name="Wochentag" localSheetId="10">August!$AG$107:$AH$118</definedName>
    <definedName name="Wochentag" localSheetId="14">Dezember!$AG$107:$AH$118</definedName>
    <definedName name="Wochentag" localSheetId="0">#REF!</definedName>
    <definedName name="Wochentag" localSheetId="4">Februar!$AG$107:$AH$118</definedName>
    <definedName name="Wochentag" localSheetId="3">Januar!$AG$107:$AH$118</definedName>
    <definedName name="Wochentag" localSheetId="9">Juli!$AG$107:$AH$118</definedName>
    <definedName name="Wochentag" localSheetId="8">Juni!$AG$107:$AH$118</definedName>
    <definedName name="Wochentag" localSheetId="7">Mai!$AG$107:$AH$118</definedName>
    <definedName name="Wochentag" localSheetId="5">März!$AG$107:$AH$118</definedName>
    <definedName name="Wochentag" localSheetId="13">November!$AG$107:$AH$118</definedName>
    <definedName name="Wochentag" localSheetId="12">Oktober!$AG$107:$AH$118</definedName>
    <definedName name="Wochentag" localSheetId="11">September!$AG$107:$AH$118</definedName>
    <definedName name="Wochenta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26" l="1"/>
  <c r="O26" i="26" l="1"/>
  <c r="AC63" i="16" l="1"/>
  <c r="AC62" i="16"/>
  <c r="AC53" i="16"/>
  <c r="AC52" i="16"/>
  <c r="AC43" i="16"/>
  <c r="AC42" i="16"/>
  <c r="AC33" i="16"/>
  <c r="AC32" i="16"/>
  <c r="AC23" i="16"/>
  <c r="AC22" i="16"/>
  <c r="AC63" i="15"/>
  <c r="AC62" i="15"/>
  <c r="AC53" i="15"/>
  <c r="AC52" i="15"/>
  <c r="AC43" i="15"/>
  <c r="AC42" i="15"/>
  <c r="AC33" i="15"/>
  <c r="AC32" i="15"/>
  <c r="AC23" i="15"/>
  <c r="AC22" i="15"/>
  <c r="AC63" i="11"/>
  <c r="AC62" i="11"/>
  <c r="AC53" i="11"/>
  <c r="AC52" i="11"/>
  <c r="AC43" i="11"/>
  <c r="AC42" i="11"/>
  <c r="AC33" i="11"/>
  <c r="AC32" i="11"/>
  <c r="AC23" i="11"/>
  <c r="AC22" i="11"/>
  <c r="AC63" i="17"/>
  <c r="AC62" i="17"/>
  <c r="AC53" i="17"/>
  <c r="AC52" i="17"/>
  <c r="AC43" i="17"/>
  <c r="AC42" i="17"/>
  <c r="AC33" i="17"/>
  <c r="AC32" i="17"/>
  <c r="AC23" i="17"/>
  <c r="AC22" i="17"/>
  <c r="AC63" i="18"/>
  <c r="AC62" i="18"/>
  <c r="AC53" i="18"/>
  <c r="AC52" i="18"/>
  <c r="AC43" i="18"/>
  <c r="AC42" i="18"/>
  <c r="AC33" i="18"/>
  <c r="AC32" i="18"/>
  <c r="AC23" i="18"/>
  <c r="AC22" i="18"/>
  <c r="AC63" i="19"/>
  <c r="AC62" i="19"/>
  <c r="AC53" i="19"/>
  <c r="AC52" i="19"/>
  <c r="AC43" i="19"/>
  <c r="AC42" i="19"/>
  <c r="AC33" i="19"/>
  <c r="AC32" i="19"/>
  <c r="AC23" i="19"/>
  <c r="AC22" i="19"/>
  <c r="AC63" i="25"/>
  <c r="AC62" i="25"/>
  <c r="AC53" i="25"/>
  <c r="AC52" i="25"/>
  <c r="AC43" i="25"/>
  <c r="AC42" i="25"/>
  <c r="AC33" i="25"/>
  <c r="AC32" i="25"/>
  <c r="AC23" i="25"/>
  <c r="AC22" i="25"/>
  <c r="AC63" i="24"/>
  <c r="AC62" i="24"/>
  <c r="AC53" i="24"/>
  <c r="AC52" i="24"/>
  <c r="AC43" i="24"/>
  <c r="AC42" i="24"/>
  <c r="AC33" i="24"/>
  <c r="AC32" i="24"/>
  <c r="AC23" i="24"/>
  <c r="AC22" i="24"/>
  <c r="AC63" i="23"/>
  <c r="AC62" i="23"/>
  <c r="AC53" i="23"/>
  <c r="AC52" i="23"/>
  <c r="AC43" i="23"/>
  <c r="AC42" i="23"/>
  <c r="AC33" i="23"/>
  <c r="AC32" i="23"/>
  <c r="AC23" i="23"/>
  <c r="AC22" i="23"/>
  <c r="AC63" i="22"/>
  <c r="AC62" i="22"/>
  <c r="AC53" i="22"/>
  <c r="AC52" i="22"/>
  <c r="AC43" i="22"/>
  <c r="AC42" i="22"/>
  <c r="AC33" i="22"/>
  <c r="AC32" i="22"/>
  <c r="AC23" i="22"/>
  <c r="AC22" i="22"/>
  <c r="AC63" i="21"/>
  <c r="AC62" i="21"/>
  <c r="AC53" i="21"/>
  <c r="AC52" i="21"/>
  <c r="AC43" i="21"/>
  <c r="AC42" i="21"/>
  <c r="AC33" i="21"/>
  <c r="AC32" i="21"/>
  <c r="AC23" i="21"/>
  <c r="AC22" i="21"/>
  <c r="Q8" i="26" l="1"/>
  <c r="J8" i="26"/>
  <c r="T6" i="26"/>
  <c r="J6" i="26"/>
  <c r="J4" i="26"/>
  <c r="R12" i="26"/>
  <c r="H14" i="26" l="1"/>
  <c r="I14" i="26" s="1"/>
  <c r="H18" i="26"/>
  <c r="H22" i="26"/>
  <c r="H13" i="26"/>
  <c r="J13" i="26" s="1"/>
  <c r="H24" i="26"/>
  <c r="H17" i="26"/>
  <c r="I17" i="26" s="1"/>
  <c r="H15" i="26"/>
  <c r="H19" i="26"/>
  <c r="H23" i="26"/>
  <c r="I23" i="26" s="1"/>
  <c r="H16" i="26"/>
  <c r="I16" i="26" s="1"/>
  <c r="H20" i="26"/>
  <c r="I20" i="26" s="1"/>
  <c r="H21" i="26"/>
  <c r="I21" i="26" s="1"/>
  <c r="I22" i="26"/>
  <c r="J22" i="26"/>
  <c r="J21" i="26"/>
  <c r="J20" i="26"/>
  <c r="J19" i="26"/>
  <c r="J17" i="26" l="1"/>
  <c r="J14" i="26"/>
  <c r="I13" i="26"/>
  <c r="J23" i="26"/>
  <c r="J16" i="26"/>
  <c r="I19" i="26"/>
  <c r="I15" i="26"/>
  <c r="J15" i="26"/>
  <c r="J18" i="26"/>
  <c r="I18" i="26"/>
  <c r="I24" i="26"/>
  <c r="J24" i="26"/>
  <c r="AC76" i="16" l="1"/>
  <c r="AC75" i="16"/>
  <c r="AC74" i="16"/>
  <c r="AC73" i="16"/>
  <c r="AC72" i="16"/>
  <c r="AC76" i="15"/>
  <c r="AC75" i="15"/>
  <c r="AC74" i="15"/>
  <c r="AC73" i="15"/>
  <c r="AC72" i="15"/>
  <c r="AC76" i="11"/>
  <c r="AC75" i="11"/>
  <c r="AC74" i="11"/>
  <c r="AC73" i="11"/>
  <c r="AC72" i="11"/>
  <c r="AC76" i="17"/>
  <c r="AC75" i="17"/>
  <c r="AC74" i="17"/>
  <c r="AC73" i="17"/>
  <c r="AC72" i="17"/>
  <c r="AC76" i="18"/>
  <c r="AC75" i="18"/>
  <c r="AC74" i="18"/>
  <c r="AC73" i="18"/>
  <c r="AC72" i="18"/>
  <c r="AC76" i="19"/>
  <c r="AC75" i="19"/>
  <c r="AC74" i="19"/>
  <c r="AC73" i="19"/>
  <c r="AC72" i="19"/>
  <c r="AC76" i="25"/>
  <c r="AC75" i="25"/>
  <c r="AC74" i="25"/>
  <c r="AC73" i="25"/>
  <c r="AC72" i="25"/>
  <c r="AC76" i="24"/>
  <c r="AC75" i="24"/>
  <c r="AC74" i="24"/>
  <c r="AC73" i="24"/>
  <c r="AC72" i="24"/>
  <c r="AC76" i="23"/>
  <c r="AC75" i="23"/>
  <c r="AC74" i="23"/>
  <c r="AC73" i="23"/>
  <c r="AC72" i="23"/>
  <c r="AC76" i="22"/>
  <c r="AC75" i="22"/>
  <c r="AC74" i="22"/>
  <c r="AC73" i="22"/>
  <c r="AC72" i="22"/>
  <c r="AC76" i="21"/>
  <c r="AC75" i="21"/>
  <c r="AC74" i="21"/>
  <c r="AC73" i="21"/>
  <c r="AC72" i="21"/>
  <c r="E20" i="20"/>
  <c r="G20" i="20"/>
  <c r="F20" i="20"/>
  <c r="H20" i="20"/>
  <c r="AC22" i="20"/>
  <c r="AC23" i="20"/>
  <c r="AC32" i="20"/>
  <c r="AC33" i="20"/>
  <c r="AC42" i="20"/>
  <c r="AC43" i="20"/>
  <c r="AC52" i="20"/>
  <c r="AC53" i="20"/>
  <c r="AC62" i="20"/>
  <c r="AC63" i="20"/>
  <c r="AC72" i="20" l="1"/>
  <c r="AC73" i="20"/>
  <c r="AC74" i="20"/>
  <c r="AC75" i="20"/>
  <c r="AC76" i="20"/>
  <c r="AF13" i="14" l="1"/>
  <c r="AS13" i="14" s="1"/>
  <c r="BF13" i="14" s="1"/>
  <c r="BS13" i="14" s="1"/>
  <c r="F26" i="14" s="1"/>
  <c r="S26" i="14" s="1"/>
  <c r="AF26" i="14" s="1"/>
  <c r="AS26" i="14" s="1"/>
  <c r="BF26" i="14" s="1"/>
  <c r="BS26" i="14" s="1"/>
  <c r="T14" i="14"/>
  <c r="AG14" i="14" s="1"/>
  <c r="AT14" i="14" s="1"/>
  <c r="BG14" i="14" s="1"/>
  <c r="BT14" i="14" s="1"/>
  <c r="G27" i="14" s="1"/>
  <c r="T27" i="14" s="1"/>
  <c r="AG27" i="14" s="1"/>
  <c r="AT27" i="14" s="1"/>
  <c r="BG27" i="14" s="1"/>
  <c r="BT27" i="14" s="1"/>
  <c r="S14" i="14"/>
  <c r="AF14" i="14" s="1"/>
  <c r="AS14" i="14" s="1"/>
  <c r="BF14" i="14" s="1"/>
  <c r="BS14" i="14" s="1"/>
  <c r="F27" i="14" s="1"/>
  <c r="S27" i="14" s="1"/>
  <c r="AF27" i="14" s="1"/>
  <c r="AS27" i="14" s="1"/>
  <c r="BF27" i="14" s="1"/>
  <c r="BS27" i="14" s="1"/>
  <c r="T13" i="14"/>
  <c r="AG13" i="14" s="1"/>
  <c r="AT13" i="14" s="1"/>
  <c r="BG13" i="14" s="1"/>
  <c r="BT13" i="14" s="1"/>
  <c r="G26" i="14" s="1"/>
  <c r="T26" i="14" s="1"/>
  <c r="AG26" i="14" s="1"/>
  <c r="AT26" i="14" s="1"/>
  <c r="BG26" i="14" s="1"/>
  <c r="BT26" i="14" s="1"/>
  <c r="S13" i="14"/>
  <c r="T12" i="14"/>
  <c r="AG12" i="14" s="1"/>
  <c r="AT12" i="14" s="1"/>
  <c r="BG12" i="14" s="1"/>
  <c r="BT12" i="14" s="1"/>
  <c r="G25" i="14" s="1"/>
  <c r="T25" i="14" s="1"/>
  <c r="AG25" i="14" s="1"/>
  <c r="AT25" i="14" s="1"/>
  <c r="BG25" i="14" s="1"/>
  <c r="BT25" i="14" s="1"/>
  <c r="S12" i="14"/>
  <c r="AF12" i="14" s="1"/>
  <c r="AS12" i="14" s="1"/>
  <c r="BF12" i="14" s="1"/>
  <c r="BS12" i="14" s="1"/>
  <c r="F25" i="14" s="1"/>
  <c r="S25" i="14" s="1"/>
  <c r="AF25" i="14" s="1"/>
  <c r="AS25" i="14" s="1"/>
  <c r="BF25" i="14" s="1"/>
  <c r="BS25" i="14" s="1"/>
  <c r="T11" i="14"/>
  <c r="AG11" i="14" s="1"/>
  <c r="AT11" i="14" s="1"/>
  <c r="BG11" i="14" s="1"/>
  <c r="BT11" i="14" s="1"/>
  <c r="G24" i="14" s="1"/>
  <c r="T24" i="14" s="1"/>
  <c r="AG24" i="14" s="1"/>
  <c r="AT24" i="14" s="1"/>
  <c r="BG24" i="14" s="1"/>
  <c r="BT24" i="14" s="1"/>
  <c r="S11" i="14"/>
  <c r="AF11" i="14" s="1"/>
  <c r="AS11" i="14" s="1"/>
  <c r="BF11" i="14" s="1"/>
  <c r="BS11" i="14" s="1"/>
  <c r="F24" i="14" s="1"/>
  <c r="S24" i="14" s="1"/>
  <c r="AF24" i="14" s="1"/>
  <c r="AS24" i="14" s="1"/>
  <c r="BF24" i="14" s="1"/>
  <c r="BS24" i="14" s="1"/>
  <c r="T10" i="14"/>
  <c r="AG10" i="14" s="1"/>
  <c r="AT10" i="14" s="1"/>
  <c r="BG10" i="14" s="1"/>
  <c r="BT10" i="14" s="1"/>
  <c r="G23" i="14" s="1"/>
  <c r="T23" i="14" s="1"/>
  <c r="AG23" i="14" s="1"/>
  <c r="AT23" i="14" s="1"/>
  <c r="BG23" i="14" s="1"/>
  <c r="BT23" i="14" s="1"/>
  <c r="S10" i="14"/>
  <c r="AF10" i="14" s="1"/>
  <c r="AS10" i="14" s="1"/>
  <c r="BF10" i="14" s="1"/>
  <c r="BS10" i="14" s="1"/>
  <c r="F23" i="14" s="1"/>
  <c r="S23" i="14" s="1"/>
  <c r="AF23" i="14" s="1"/>
  <c r="AS23" i="14" s="1"/>
  <c r="BF23" i="14" s="1"/>
  <c r="BS23" i="14" s="1"/>
  <c r="T9" i="14"/>
  <c r="AG9" i="14" s="1"/>
  <c r="AT9" i="14" s="1"/>
  <c r="BG9" i="14" s="1"/>
  <c r="BT9" i="14" s="1"/>
  <c r="G22" i="14" s="1"/>
  <c r="T22" i="14" s="1"/>
  <c r="AG22" i="14" s="1"/>
  <c r="AT22" i="14" s="1"/>
  <c r="BG22" i="14" s="1"/>
  <c r="BT22" i="14" s="1"/>
  <c r="S9" i="14"/>
  <c r="AF9" i="14" s="1"/>
  <c r="AS9" i="14" s="1"/>
  <c r="BF9" i="14" s="1"/>
  <c r="BS9" i="14" s="1"/>
  <c r="F22" i="14" s="1"/>
  <c r="S22" i="14" s="1"/>
  <c r="AF22" i="14" s="1"/>
  <c r="AS22" i="14" s="1"/>
  <c r="BF22" i="14" s="1"/>
  <c r="BS22" i="14" s="1"/>
  <c r="T8" i="14"/>
  <c r="AG8" i="14" s="1"/>
  <c r="AT8" i="14" s="1"/>
  <c r="BG8" i="14" s="1"/>
  <c r="BT8" i="14" s="1"/>
  <c r="G21" i="14" s="1"/>
  <c r="T21" i="14" s="1"/>
  <c r="AG21" i="14" s="1"/>
  <c r="AT21" i="14" s="1"/>
  <c r="BG21" i="14" s="1"/>
  <c r="BT21" i="14" s="1"/>
  <c r="S8" i="14"/>
  <c r="AF8" i="14" s="1"/>
  <c r="AS8" i="14" s="1"/>
  <c r="BF8" i="14" s="1"/>
  <c r="BS8" i="14" s="1"/>
  <c r="F21" i="14" s="1"/>
  <c r="S21" i="14" s="1"/>
  <c r="AF21" i="14" s="1"/>
  <c r="AS21" i="14" s="1"/>
  <c r="BF21" i="14" s="1"/>
  <c r="BS21" i="14" s="1"/>
  <c r="AD7" i="16" l="1"/>
  <c r="AB7" i="16"/>
  <c r="AD7" i="15"/>
  <c r="AB7" i="15"/>
  <c r="AD7" i="11"/>
  <c r="AB7" i="11"/>
  <c r="AD7" i="17"/>
  <c r="AB7" i="17"/>
  <c r="AD7" i="18"/>
  <c r="AB7" i="18"/>
  <c r="AD7" i="19"/>
  <c r="AB7" i="19"/>
  <c r="AD7" i="25"/>
  <c r="AB7" i="25"/>
  <c r="AD7" i="24"/>
  <c r="AB7" i="24"/>
  <c r="AD7" i="23"/>
  <c r="AB7" i="23"/>
  <c r="AD7" i="22"/>
  <c r="AB7" i="22"/>
  <c r="AD7" i="21"/>
  <c r="AB7" i="21"/>
  <c r="AD7" i="20"/>
  <c r="AB7" i="20"/>
  <c r="E2" i="14"/>
  <c r="A3" i="14"/>
  <c r="O73" i="15"/>
  <c r="P73" i="15" s="1"/>
  <c r="P63" i="25"/>
  <c r="R14" i="14"/>
  <c r="H51" i="21" s="1"/>
  <c r="Q14" i="14"/>
  <c r="AD14" i="14" s="1"/>
  <c r="P14" i="14"/>
  <c r="F51" i="21" s="1"/>
  <c r="O14" i="14"/>
  <c r="R13" i="14"/>
  <c r="H50" i="21" s="1"/>
  <c r="Q13" i="14"/>
  <c r="AD13" i="14" s="1"/>
  <c r="P13" i="14"/>
  <c r="F50" i="21" s="1"/>
  <c r="O13" i="14"/>
  <c r="R12" i="14"/>
  <c r="AE12" i="14" s="1"/>
  <c r="AR12" i="14" s="1"/>
  <c r="BE12" i="14" s="1"/>
  <c r="BR12" i="14" s="1"/>
  <c r="E25" i="14" s="1"/>
  <c r="R25" i="14" s="1"/>
  <c r="AE25" i="14" s="1"/>
  <c r="AR25" i="14" s="1"/>
  <c r="BE25" i="14" s="1"/>
  <c r="BR25" i="14" s="1"/>
  <c r="Q12" i="14"/>
  <c r="AD12" i="14" s="1"/>
  <c r="AQ12" i="14" s="1"/>
  <c r="BD12" i="14" s="1"/>
  <c r="BQ12" i="14" s="1"/>
  <c r="D25" i="14" s="1"/>
  <c r="Q25" i="14" s="1"/>
  <c r="AD25" i="14" s="1"/>
  <c r="AQ25" i="14" s="1"/>
  <c r="BD25" i="14" s="1"/>
  <c r="BQ25" i="14" s="1"/>
  <c r="P12" i="14"/>
  <c r="AC12" i="14" s="1"/>
  <c r="AP12" i="14" s="1"/>
  <c r="BC12" i="14" s="1"/>
  <c r="BP12" i="14" s="1"/>
  <c r="C25" i="14" s="1"/>
  <c r="P25" i="14" s="1"/>
  <c r="AC25" i="14" s="1"/>
  <c r="AP25" i="14" s="1"/>
  <c r="BC25" i="14" s="1"/>
  <c r="BP25" i="14" s="1"/>
  <c r="O12" i="14"/>
  <c r="R11" i="14"/>
  <c r="AE11" i="14" s="1"/>
  <c r="AR11" i="14" s="1"/>
  <c r="BE11" i="14" s="1"/>
  <c r="BR11" i="14" s="1"/>
  <c r="E24" i="14" s="1"/>
  <c r="R24" i="14" s="1"/>
  <c r="AE24" i="14" s="1"/>
  <c r="AR24" i="14" s="1"/>
  <c r="BE24" i="14" s="1"/>
  <c r="BR24" i="14" s="1"/>
  <c r="Q11" i="14"/>
  <c r="AD11" i="14" s="1"/>
  <c r="P11" i="14"/>
  <c r="AC11" i="14" s="1"/>
  <c r="AP11" i="14" s="1"/>
  <c r="BC11" i="14" s="1"/>
  <c r="BP11" i="14" s="1"/>
  <c r="C24" i="14" s="1"/>
  <c r="P24" i="14" s="1"/>
  <c r="AC24" i="14" s="1"/>
  <c r="AP24" i="14" s="1"/>
  <c r="BC24" i="14" s="1"/>
  <c r="BP24" i="14" s="1"/>
  <c r="O11" i="14"/>
  <c r="R10" i="14"/>
  <c r="AE10" i="14" s="1"/>
  <c r="AR10" i="14" s="1"/>
  <c r="BE10" i="14" s="1"/>
  <c r="BR10" i="14" s="1"/>
  <c r="E23" i="14" s="1"/>
  <c r="R23" i="14" s="1"/>
  <c r="AE23" i="14" s="1"/>
  <c r="AR23" i="14" s="1"/>
  <c r="BE23" i="14" s="1"/>
  <c r="BR23" i="14" s="1"/>
  <c r="Q10" i="14"/>
  <c r="AD10" i="14" s="1"/>
  <c r="AQ10" i="14" s="1"/>
  <c r="BD10" i="14" s="1"/>
  <c r="BQ10" i="14" s="1"/>
  <c r="D23" i="14" s="1"/>
  <c r="Q23" i="14" s="1"/>
  <c r="AD23" i="14" s="1"/>
  <c r="AQ23" i="14" s="1"/>
  <c r="BD23" i="14" s="1"/>
  <c r="BQ23" i="14" s="1"/>
  <c r="P10" i="14"/>
  <c r="AC10" i="14" s="1"/>
  <c r="AP10" i="14" s="1"/>
  <c r="BC10" i="14" s="1"/>
  <c r="BP10" i="14" s="1"/>
  <c r="C23" i="14" s="1"/>
  <c r="P23" i="14" s="1"/>
  <c r="AC23" i="14" s="1"/>
  <c r="AP23" i="14" s="1"/>
  <c r="BC23" i="14" s="1"/>
  <c r="BP23" i="14" s="1"/>
  <c r="O10" i="14"/>
  <c r="R9" i="14"/>
  <c r="AE9" i="14" s="1"/>
  <c r="AR9" i="14" s="1"/>
  <c r="BE9" i="14" s="1"/>
  <c r="BR9" i="14" s="1"/>
  <c r="E22" i="14" s="1"/>
  <c r="R22" i="14" s="1"/>
  <c r="AE22" i="14" s="1"/>
  <c r="AR22" i="14" s="1"/>
  <c r="BE22" i="14" s="1"/>
  <c r="BR22" i="14" s="1"/>
  <c r="Q9" i="14"/>
  <c r="AD9" i="14" s="1"/>
  <c r="AQ9" i="14" s="1"/>
  <c r="BD9" i="14" s="1"/>
  <c r="BQ9" i="14" s="1"/>
  <c r="D22" i="14" s="1"/>
  <c r="Q22" i="14" s="1"/>
  <c r="AD22" i="14" s="1"/>
  <c r="AQ22" i="14" s="1"/>
  <c r="BD22" i="14" s="1"/>
  <c r="BQ22" i="14" s="1"/>
  <c r="P9" i="14"/>
  <c r="AC9" i="14" s="1"/>
  <c r="AP9" i="14" s="1"/>
  <c r="BC9" i="14" s="1"/>
  <c r="BP9" i="14" s="1"/>
  <c r="C22" i="14" s="1"/>
  <c r="P22" i="14" s="1"/>
  <c r="AC22" i="14" s="1"/>
  <c r="AP22" i="14" s="1"/>
  <c r="BC22" i="14" s="1"/>
  <c r="BP22" i="14" s="1"/>
  <c r="O9" i="14"/>
  <c r="AB9" i="14" s="1"/>
  <c r="AO9" i="14" s="1"/>
  <c r="BB9" i="14" s="1"/>
  <c r="BO9" i="14" s="1"/>
  <c r="B22" i="14" s="1"/>
  <c r="O22" i="14" s="1"/>
  <c r="AB22" i="14" s="1"/>
  <c r="AO22" i="14" s="1"/>
  <c r="BB22" i="14" s="1"/>
  <c r="BO22" i="14" s="1"/>
  <c r="R8" i="14"/>
  <c r="AE8" i="14" s="1"/>
  <c r="AR8" i="14" s="1"/>
  <c r="BE8" i="14" s="1"/>
  <c r="BR8" i="14" s="1"/>
  <c r="E21" i="14" s="1"/>
  <c r="R21" i="14" s="1"/>
  <c r="AE21" i="14" s="1"/>
  <c r="AR21" i="14" s="1"/>
  <c r="BE21" i="14" s="1"/>
  <c r="BR21" i="14" s="1"/>
  <c r="Q8" i="14"/>
  <c r="AD8" i="14" s="1"/>
  <c r="AQ8" i="14" s="1"/>
  <c r="BD8" i="14" s="1"/>
  <c r="BQ8" i="14" s="1"/>
  <c r="D21" i="14" s="1"/>
  <c r="Q21" i="14" s="1"/>
  <c r="AD21" i="14" s="1"/>
  <c r="AQ21" i="14" s="1"/>
  <c r="BD21" i="14" s="1"/>
  <c r="BQ21" i="14" s="1"/>
  <c r="P8" i="14"/>
  <c r="AC8" i="14" s="1"/>
  <c r="AP8" i="14" s="1"/>
  <c r="BC8" i="14" s="1"/>
  <c r="BP8" i="14" s="1"/>
  <c r="C21" i="14" s="1"/>
  <c r="P21" i="14" s="1"/>
  <c r="AC21" i="14" s="1"/>
  <c r="AP21" i="14" s="1"/>
  <c r="BC21" i="14" s="1"/>
  <c r="BP21" i="14" s="1"/>
  <c r="O8" i="14"/>
  <c r="AB8" i="14" s="1"/>
  <c r="AO8" i="14" s="1"/>
  <c r="BB8" i="14" s="1"/>
  <c r="BO8" i="14" s="1"/>
  <c r="B21" i="14" s="1"/>
  <c r="O21" i="14" s="1"/>
  <c r="AB21" i="14" s="1"/>
  <c r="AO21" i="14" s="1"/>
  <c r="BB21" i="14" s="1"/>
  <c r="BO21" i="14" s="1"/>
  <c r="E21" i="20"/>
  <c r="F21" i="20"/>
  <c r="G21" i="20"/>
  <c r="H21" i="20"/>
  <c r="H9" i="14"/>
  <c r="H10" i="14"/>
  <c r="H11" i="14"/>
  <c r="H12" i="14"/>
  <c r="H13" i="14"/>
  <c r="H14" i="14"/>
  <c r="H8" i="14"/>
  <c r="R83" i="20"/>
  <c r="N83" i="20"/>
  <c r="R81" i="20"/>
  <c r="N81" i="20"/>
  <c r="AJ69" i="25"/>
  <c r="AI69" i="25"/>
  <c r="AJ68" i="25"/>
  <c r="AI68" i="25"/>
  <c r="AJ67" i="25"/>
  <c r="AI67" i="25"/>
  <c r="AJ66" i="25"/>
  <c r="AI66" i="25"/>
  <c r="AJ65" i="25"/>
  <c r="AI65" i="25"/>
  <c r="C9" i="25"/>
  <c r="C7" i="25"/>
  <c r="F6" i="25"/>
  <c r="AA5" i="25"/>
  <c r="AA6" i="25" s="1"/>
  <c r="J5" i="25"/>
  <c r="C4" i="25"/>
  <c r="B4" i="25"/>
  <c r="A3" i="25"/>
  <c r="D4" i="25" s="1"/>
  <c r="AJ69" i="24"/>
  <c r="AI69" i="24"/>
  <c r="AJ68" i="24"/>
  <c r="AI68" i="24"/>
  <c r="AJ67" i="24"/>
  <c r="AI67" i="24"/>
  <c r="AJ66" i="24"/>
  <c r="AI66" i="24"/>
  <c r="AJ65" i="24"/>
  <c r="AI65" i="24"/>
  <c r="C9" i="24"/>
  <c r="C7" i="24"/>
  <c r="F6" i="24"/>
  <c r="AA5" i="24"/>
  <c r="AA6" i="24" s="1"/>
  <c r="J5" i="24"/>
  <c r="C4" i="24"/>
  <c r="B4" i="24"/>
  <c r="A3" i="24"/>
  <c r="D4" i="24" s="1"/>
  <c r="AJ69" i="23"/>
  <c r="AI69" i="23"/>
  <c r="AJ68" i="23"/>
  <c r="AI68" i="23"/>
  <c r="AJ67" i="23"/>
  <c r="AI67" i="23"/>
  <c r="AJ66" i="23"/>
  <c r="AI66" i="23"/>
  <c r="AJ65" i="23"/>
  <c r="AI65" i="23"/>
  <c r="C9" i="23"/>
  <c r="C7" i="23"/>
  <c r="F6" i="23"/>
  <c r="AA5" i="23"/>
  <c r="AA6" i="23" s="1"/>
  <c r="J5" i="23"/>
  <c r="C4" i="23"/>
  <c r="B4" i="23"/>
  <c r="A3" i="23"/>
  <c r="D4" i="23" s="1"/>
  <c r="AJ69" i="22"/>
  <c r="AI69" i="22"/>
  <c r="AJ68" i="22"/>
  <c r="AI68" i="22"/>
  <c r="AJ67" i="22"/>
  <c r="AI67" i="22"/>
  <c r="AJ66" i="22"/>
  <c r="AI66" i="22"/>
  <c r="AJ65" i="22"/>
  <c r="AI65" i="22"/>
  <c r="C9" i="22"/>
  <c r="F6" i="22"/>
  <c r="AA5" i="22"/>
  <c r="AA6" i="22" s="1"/>
  <c r="J5" i="22"/>
  <c r="C4" i="22"/>
  <c r="B4" i="22"/>
  <c r="A3" i="22"/>
  <c r="A4" i="22" s="1"/>
  <c r="G50" i="21"/>
  <c r="G40" i="21"/>
  <c r="G20" i="21"/>
  <c r="AJ69" i="21"/>
  <c r="AI69" i="21"/>
  <c r="AJ68" i="21"/>
  <c r="AI68" i="21"/>
  <c r="AJ67" i="21"/>
  <c r="AI67" i="21"/>
  <c r="AJ66" i="21"/>
  <c r="AI66" i="21"/>
  <c r="AJ65" i="21"/>
  <c r="AI65" i="21"/>
  <c r="C9" i="21"/>
  <c r="F6" i="21"/>
  <c r="AA5" i="21"/>
  <c r="AA6" i="21" s="1"/>
  <c r="J5" i="21"/>
  <c r="C4" i="21"/>
  <c r="B4" i="21"/>
  <c r="A3" i="21"/>
  <c r="D4" i="21" s="1"/>
  <c r="E50" i="20"/>
  <c r="F50" i="20"/>
  <c r="G50" i="20"/>
  <c r="H50" i="20"/>
  <c r="E51" i="20"/>
  <c r="F51" i="20"/>
  <c r="G51" i="20"/>
  <c r="H51" i="20"/>
  <c r="E40" i="20"/>
  <c r="F40" i="20"/>
  <c r="G40" i="20"/>
  <c r="H40" i="20"/>
  <c r="E41" i="20"/>
  <c r="F41" i="20"/>
  <c r="G41" i="20"/>
  <c r="H41" i="20"/>
  <c r="AJ69" i="20"/>
  <c r="AI69" i="20"/>
  <c r="AJ68" i="20"/>
  <c r="AI68" i="20"/>
  <c r="AJ67" i="20"/>
  <c r="AI67" i="20"/>
  <c r="AJ66" i="20"/>
  <c r="AI66" i="20"/>
  <c r="AJ65" i="20"/>
  <c r="AI65" i="20"/>
  <c r="C9" i="20"/>
  <c r="C7" i="20"/>
  <c r="F6" i="20"/>
  <c r="AA5" i="20"/>
  <c r="AA6" i="20" s="1"/>
  <c r="J5" i="20"/>
  <c r="C4" i="20"/>
  <c r="B4" i="20"/>
  <c r="A3" i="20"/>
  <c r="D4" i="20" s="1"/>
  <c r="AJ69" i="19"/>
  <c r="AI69" i="19"/>
  <c r="AJ68" i="19"/>
  <c r="AI68" i="19"/>
  <c r="AJ67" i="19"/>
  <c r="AI67" i="19"/>
  <c r="AJ66" i="19"/>
  <c r="AI66" i="19"/>
  <c r="AJ65" i="19"/>
  <c r="AI65" i="19"/>
  <c r="C9" i="19"/>
  <c r="C7" i="19"/>
  <c r="F6" i="19"/>
  <c r="AA5" i="19"/>
  <c r="AA6" i="19" s="1"/>
  <c r="J5" i="19"/>
  <c r="C4" i="19"/>
  <c r="B4" i="19"/>
  <c r="A3" i="19"/>
  <c r="A4" i="19" s="1"/>
  <c r="AJ69" i="18"/>
  <c r="AI69" i="18"/>
  <c r="AJ68" i="18"/>
  <c r="AI68" i="18"/>
  <c r="AJ67" i="18"/>
  <c r="AI67" i="18"/>
  <c r="AJ66" i="18"/>
  <c r="AI66" i="18"/>
  <c r="AJ65" i="18"/>
  <c r="AI65" i="18"/>
  <c r="C9" i="18"/>
  <c r="C7" i="18"/>
  <c r="F6" i="18"/>
  <c r="AA5" i="18"/>
  <c r="AA6" i="18" s="1"/>
  <c r="J5" i="18"/>
  <c r="AF106" i="18" s="1"/>
  <c r="AG111" i="18" s="1"/>
  <c r="AH111" i="18" s="1"/>
  <c r="C4" i="18"/>
  <c r="B4" i="18"/>
  <c r="A3" i="18"/>
  <c r="A4" i="18" s="1"/>
  <c r="A4" i="24" l="1"/>
  <c r="G21" i="21"/>
  <c r="G41" i="21"/>
  <c r="G51" i="21"/>
  <c r="G41" i="22"/>
  <c r="G51" i="22"/>
  <c r="AB12" i="14"/>
  <c r="AO12" i="14" s="1"/>
  <c r="BB12" i="14" s="1"/>
  <c r="BO12" i="14" s="1"/>
  <c r="AB10" i="14"/>
  <c r="AO10" i="14" s="1"/>
  <c r="AU10" i="14" s="1"/>
  <c r="AB14" i="14"/>
  <c r="E41" i="22" s="1"/>
  <c r="AQ13" i="14"/>
  <c r="G20" i="23" s="1"/>
  <c r="G50" i="22"/>
  <c r="G40" i="22"/>
  <c r="G20" i="22"/>
  <c r="AO14" i="14"/>
  <c r="E51" i="23" s="1"/>
  <c r="AQ11" i="14"/>
  <c r="BD11" i="14" s="1"/>
  <c r="AQ14" i="14"/>
  <c r="G41" i="23" s="1"/>
  <c r="AE13" i="14"/>
  <c r="G21" i="22"/>
  <c r="U11" i="14"/>
  <c r="AB11" i="14"/>
  <c r="AO11" i="14" s="1"/>
  <c r="AB13" i="14"/>
  <c r="AC14" i="14"/>
  <c r="F21" i="22" s="1"/>
  <c r="AE14" i="14"/>
  <c r="Q73" i="15"/>
  <c r="Q63" i="25"/>
  <c r="U13" i="14"/>
  <c r="AC13" i="14"/>
  <c r="F41" i="22"/>
  <c r="E21" i="21"/>
  <c r="E20" i="21"/>
  <c r="E41" i="21"/>
  <c r="E40" i="21"/>
  <c r="E51" i="21"/>
  <c r="E50" i="21"/>
  <c r="A4" i="20"/>
  <c r="A4" i="21"/>
  <c r="N6" i="18"/>
  <c r="A4" i="23"/>
  <c r="A4" i="25"/>
  <c r="H21" i="21"/>
  <c r="F21" i="21"/>
  <c r="H41" i="21"/>
  <c r="F41" i="21"/>
  <c r="E41" i="23"/>
  <c r="AH22" i="14"/>
  <c r="G50" i="23"/>
  <c r="BU8" i="14"/>
  <c r="BU22" i="14"/>
  <c r="U10" i="14"/>
  <c r="U12" i="14"/>
  <c r="U14" i="14"/>
  <c r="AH8" i="14"/>
  <c r="U21" i="14"/>
  <c r="AU21" i="14"/>
  <c r="BH21" i="14"/>
  <c r="AH21" i="14"/>
  <c r="BH8" i="14"/>
  <c r="BU21" i="14"/>
  <c r="H21" i="14"/>
  <c r="AU8" i="14"/>
  <c r="AH9" i="14"/>
  <c r="AU22" i="14"/>
  <c r="BH22" i="14"/>
  <c r="U9" i="14"/>
  <c r="U22" i="14"/>
  <c r="BU9" i="14"/>
  <c r="H22" i="14"/>
  <c r="AU9" i="14"/>
  <c r="BH9" i="14"/>
  <c r="H20" i="21"/>
  <c r="F20" i="21"/>
  <c r="H40" i="21"/>
  <c r="F40" i="21"/>
  <c r="U8" i="14"/>
  <c r="AF106" i="19"/>
  <c r="AG109" i="19" s="1"/>
  <c r="AH109" i="19" s="1"/>
  <c r="N6" i="19"/>
  <c r="AF106" i="22"/>
  <c r="AL109" i="22" s="1"/>
  <c r="N6" i="22"/>
  <c r="AF106" i="25"/>
  <c r="N6" i="25"/>
  <c r="AF106" i="24"/>
  <c r="N6" i="24"/>
  <c r="AF106" i="23"/>
  <c r="N6" i="23"/>
  <c r="D4" i="22"/>
  <c r="AF106" i="21"/>
  <c r="N6" i="21"/>
  <c r="AF106" i="20"/>
  <c r="N6" i="20"/>
  <c r="K20" i="20"/>
  <c r="K51" i="20"/>
  <c r="K21" i="20"/>
  <c r="K50" i="20"/>
  <c r="K40" i="20"/>
  <c r="K41" i="20"/>
  <c r="D4" i="19"/>
  <c r="D4" i="18"/>
  <c r="AL109" i="18"/>
  <c r="AL118" i="18" s="1"/>
  <c r="AG109" i="18"/>
  <c r="AH109" i="18" s="1"/>
  <c r="AG108" i="18"/>
  <c r="AH108" i="18" s="1"/>
  <c r="AG107" i="18"/>
  <c r="AH107" i="18" s="1"/>
  <c r="AG118" i="18"/>
  <c r="AH118" i="18" s="1"/>
  <c r="AG116" i="18"/>
  <c r="AH116" i="18" s="1"/>
  <c r="AG114" i="18"/>
  <c r="AH114" i="18" s="1"/>
  <c r="AG112" i="18"/>
  <c r="AH112" i="18" s="1"/>
  <c r="AG110" i="18"/>
  <c r="AH110" i="18" s="1"/>
  <c r="AG117" i="18"/>
  <c r="AH117" i="18" s="1"/>
  <c r="AG113" i="18"/>
  <c r="AH113" i="18" s="1"/>
  <c r="AG115" i="18"/>
  <c r="AH115" i="18" s="1"/>
  <c r="AJ69" i="17"/>
  <c r="AI69" i="17"/>
  <c r="AJ68" i="17"/>
  <c r="AI68" i="17"/>
  <c r="AJ67" i="17"/>
  <c r="AI67" i="17"/>
  <c r="AJ66" i="17"/>
  <c r="AI66" i="17"/>
  <c r="AJ65" i="17"/>
  <c r="AI65" i="17"/>
  <c r="C9" i="17"/>
  <c r="C7" i="17"/>
  <c r="F6" i="17"/>
  <c r="AA5" i="17"/>
  <c r="AA6" i="17" s="1"/>
  <c r="J5" i="17"/>
  <c r="AF106" i="17" s="1"/>
  <c r="C4" i="17"/>
  <c r="B4" i="17"/>
  <c r="A3" i="17"/>
  <c r="A4" i="17" s="1"/>
  <c r="AJ69" i="16"/>
  <c r="AI69" i="16"/>
  <c r="AJ68" i="16"/>
  <c r="AI68" i="16"/>
  <c r="AJ67" i="16"/>
  <c r="AI67" i="16"/>
  <c r="AJ66" i="16"/>
  <c r="AI66" i="16"/>
  <c r="AJ65" i="16"/>
  <c r="AI65" i="16"/>
  <c r="C9" i="16"/>
  <c r="C7" i="16"/>
  <c r="F6" i="16"/>
  <c r="AA5" i="16"/>
  <c r="AA6" i="16" s="1"/>
  <c r="J5" i="16"/>
  <c r="C4" i="16"/>
  <c r="B4" i="16"/>
  <c r="A3" i="16"/>
  <c r="D4" i="16" s="1"/>
  <c r="AJ69" i="15"/>
  <c r="AI69" i="15"/>
  <c r="AJ68" i="15"/>
  <c r="AI68" i="15"/>
  <c r="AJ67" i="15"/>
  <c r="AI67" i="15"/>
  <c r="AJ66" i="15"/>
  <c r="AI66" i="15"/>
  <c r="AJ65" i="15"/>
  <c r="AI65" i="15"/>
  <c r="C9" i="15"/>
  <c r="C7" i="15"/>
  <c r="F6" i="15"/>
  <c r="AA5" i="15"/>
  <c r="AA6" i="15" s="1"/>
  <c r="J5" i="15"/>
  <c r="AF106" i="15" s="1"/>
  <c r="C4" i="15"/>
  <c r="B4" i="15"/>
  <c r="A3" i="15"/>
  <c r="A4" i="15" s="1"/>
  <c r="AJ69" i="11"/>
  <c r="AI69" i="11"/>
  <c r="AJ68" i="11"/>
  <c r="AI68" i="11"/>
  <c r="AJ67" i="11"/>
  <c r="AI67" i="11"/>
  <c r="AJ66" i="11"/>
  <c r="AI66" i="11"/>
  <c r="AJ65" i="11"/>
  <c r="AI65" i="11"/>
  <c r="AG112" i="19" l="1"/>
  <c r="AH112" i="19" s="1"/>
  <c r="N6" i="15"/>
  <c r="K51" i="21"/>
  <c r="AG114" i="22"/>
  <c r="AH114" i="22" s="1"/>
  <c r="AG115" i="19"/>
  <c r="AH115" i="19" s="1"/>
  <c r="AG107" i="19"/>
  <c r="AH107" i="19" s="1"/>
  <c r="AG117" i="19"/>
  <c r="AH117" i="19" s="1"/>
  <c r="AG116" i="19"/>
  <c r="AH116" i="19" s="1"/>
  <c r="AG113" i="22"/>
  <c r="AH113" i="22" s="1"/>
  <c r="AG108" i="22"/>
  <c r="AH108" i="22" s="1"/>
  <c r="AG110" i="22"/>
  <c r="AH110" i="22" s="1"/>
  <c r="AG118" i="22"/>
  <c r="AH118" i="22" s="1"/>
  <c r="J51" i="21"/>
  <c r="I51" i="21"/>
  <c r="J20" i="20"/>
  <c r="I20" i="20"/>
  <c r="I41" i="20"/>
  <c r="J41" i="20"/>
  <c r="J50" i="20"/>
  <c r="I50" i="20"/>
  <c r="I51" i="20"/>
  <c r="J51" i="20"/>
  <c r="J40" i="20"/>
  <c r="I40" i="20"/>
  <c r="I21" i="20"/>
  <c r="J21" i="20"/>
  <c r="E21" i="23"/>
  <c r="AH14" i="14"/>
  <c r="AH13" i="14"/>
  <c r="B25" i="14"/>
  <c r="AH10" i="14"/>
  <c r="AU11" i="14"/>
  <c r="E51" i="22"/>
  <c r="E21" i="22"/>
  <c r="F51" i="22"/>
  <c r="AP14" i="14"/>
  <c r="BB11" i="14"/>
  <c r="BH11" i="14" s="1"/>
  <c r="H20" i="22"/>
  <c r="AR13" i="14"/>
  <c r="H50" i="22"/>
  <c r="H40" i="22"/>
  <c r="BQ11" i="14"/>
  <c r="BB14" i="14"/>
  <c r="I22" i="14"/>
  <c r="L22" i="14" s="1"/>
  <c r="M22" i="14" s="1"/>
  <c r="J22" i="14" s="1"/>
  <c r="BV9" i="14"/>
  <c r="BY9" i="14" s="1"/>
  <c r="V9" i="14"/>
  <c r="Y9" i="14" s="1"/>
  <c r="AA9" i="14" s="1"/>
  <c r="X9" i="14" s="1"/>
  <c r="AV8" i="14"/>
  <c r="AY8" i="14" s="1"/>
  <c r="V14" i="14"/>
  <c r="Y14" i="14" s="1"/>
  <c r="Z14" i="14" s="1"/>
  <c r="W14" i="14" s="1"/>
  <c r="V10" i="14"/>
  <c r="Y10" i="14" s="1"/>
  <c r="BV22" i="14"/>
  <c r="BY22" i="14" s="1"/>
  <c r="BZ22" i="14" s="1"/>
  <c r="BW22" i="14" s="1"/>
  <c r="H21" i="22"/>
  <c r="AR14" i="14"/>
  <c r="H51" i="22"/>
  <c r="H41" i="22"/>
  <c r="K41" i="22" s="1"/>
  <c r="AO13" i="14"/>
  <c r="E20" i="22"/>
  <c r="E50" i="22"/>
  <c r="E40" i="22"/>
  <c r="G21" i="23"/>
  <c r="BD14" i="14"/>
  <c r="G51" i="23"/>
  <c r="AH11" i="14"/>
  <c r="BB10" i="14"/>
  <c r="G40" i="23"/>
  <c r="BD13" i="14"/>
  <c r="O25" i="14"/>
  <c r="A4" i="16"/>
  <c r="F50" i="22"/>
  <c r="AP13" i="14"/>
  <c r="F40" i="22"/>
  <c r="F20" i="22"/>
  <c r="K50" i="21"/>
  <c r="V11" i="14"/>
  <c r="Y11" i="14" s="1"/>
  <c r="Z11" i="14" s="1"/>
  <c r="W11" i="14" s="1"/>
  <c r="K41" i="21"/>
  <c r="K21" i="21"/>
  <c r="AG111" i="22"/>
  <c r="AH111" i="22" s="1"/>
  <c r="AG109" i="22"/>
  <c r="AH109" i="22" s="1"/>
  <c r="AG107" i="22"/>
  <c r="AH107" i="22" s="1"/>
  <c r="AG116" i="22"/>
  <c r="AH116" i="22" s="1"/>
  <c r="AG112" i="22"/>
  <c r="AH112" i="22" s="1"/>
  <c r="AG117" i="22"/>
  <c r="AH117" i="22" s="1"/>
  <c r="AG115" i="22"/>
  <c r="AH115" i="22" s="1"/>
  <c r="AG111" i="19"/>
  <c r="AH111" i="19" s="1"/>
  <c r="AL109" i="19"/>
  <c r="AL118" i="19" s="1"/>
  <c r="AG108" i="19"/>
  <c r="AH108" i="19" s="1"/>
  <c r="AG118" i="19"/>
  <c r="AH118" i="19" s="1"/>
  <c r="AG114" i="19"/>
  <c r="AH114" i="19" s="1"/>
  <c r="AG110" i="19"/>
  <c r="AH110" i="19" s="1"/>
  <c r="AG113" i="19"/>
  <c r="AH113" i="19" s="1"/>
  <c r="K40" i="21"/>
  <c r="K20" i="21"/>
  <c r="AH12" i="14"/>
  <c r="V13" i="14"/>
  <c r="Y13" i="14" s="1"/>
  <c r="AA13" i="14" s="1"/>
  <c r="X13" i="14" s="1"/>
  <c r="S20" i="21" s="1"/>
  <c r="U20" i="21" s="1"/>
  <c r="N6" i="17"/>
  <c r="AG118" i="25"/>
  <c r="AH118" i="25" s="1"/>
  <c r="AG117" i="25"/>
  <c r="AH117" i="25" s="1"/>
  <c r="AG116" i="25"/>
  <c r="AH116" i="25" s="1"/>
  <c r="AG115" i="25"/>
  <c r="AH115" i="25" s="1"/>
  <c r="AG114" i="25"/>
  <c r="AH114" i="25" s="1"/>
  <c r="AG113" i="25"/>
  <c r="AH113" i="25" s="1"/>
  <c r="AG112" i="25"/>
  <c r="AH112" i="25" s="1"/>
  <c r="AG111" i="25"/>
  <c r="AG110" i="25"/>
  <c r="AH110" i="25" s="1"/>
  <c r="AG109" i="25"/>
  <c r="AH109" i="25" s="1"/>
  <c r="AG107" i="25"/>
  <c r="AH107" i="25" s="1"/>
  <c r="AL109" i="25"/>
  <c r="AL118" i="25" s="1"/>
  <c r="AG108" i="25"/>
  <c r="AH108" i="25" s="1"/>
  <c r="AG118" i="24"/>
  <c r="AH118" i="24" s="1"/>
  <c r="AG117" i="24"/>
  <c r="AH117" i="24" s="1"/>
  <c r="AG116" i="24"/>
  <c r="AH116" i="24" s="1"/>
  <c r="AG115" i="24"/>
  <c r="AH115" i="24" s="1"/>
  <c r="AG114" i="24"/>
  <c r="AH114" i="24" s="1"/>
  <c r="AG113" i="24"/>
  <c r="AH113" i="24" s="1"/>
  <c r="AG112" i="24"/>
  <c r="AH112" i="24" s="1"/>
  <c r="AG111" i="24"/>
  <c r="AH111" i="24" s="1"/>
  <c r="AG110" i="24"/>
  <c r="AG109" i="24"/>
  <c r="AH109" i="24" s="1"/>
  <c r="AG107" i="24"/>
  <c r="AH107" i="24" s="1"/>
  <c r="AL109" i="24"/>
  <c r="AL118" i="24" s="1"/>
  <c r="AG108" i="24"/>
  <c r="AH108" i="24" s="1"/>
  <c r="AG118" i="23"/>
  <c r="AH118" i="23" s="1"/>
  <c r="AG117" i="23"/>
  <c r="AH117" i="23" s="1"/>
  <c r="AG116" i="23"/>
  <c r="AH116" i="23" s="1"/>
  <c r="AG115" i="23"/>
  <c r="AH115" i="23" s="1"/>
  <c r="AG114" i="23"/>
  <c r="AH114" i="23" s="1"/>
  <c r="AG113" i="23"/>
  <c r="AH113" i="23" s="1"/>
  <c r="AG112" i="23"/>
  <c r="AH112" i="23" s="1"/>
  <c r="AG111" i="23"/>
  <c r="AH111" i="23" s="1"/>
  <c r="AG110" i="23"/>
  <c r="AH110" i="23" s="1"/>
  <c r="AG109" i="23"/>
  <c r="AG107" i="23"/>
  <c r="AH107" i="23" s="1"/>
  <c r="AL109" i="23"/>
  <c r="AL118" i="23" s="1"/>
  <c r="AG108" i="23"/>
  <c r="AH108" i="23" s="1"/>
  <c r="AL118" i="22"/>
  <c r="C7" i="22"/>
  <c r="AG118" i="21"/>
  <c r="AH118" i="21" s="1"/>
  <c r="AG117" i="21"/>
  <c r="AH117" i="21" s="1"/>
  <c r="AG116" i="21"/>
  <c r="AH116" i="21" s="1"/>
  <c r="AG115" i="21"/>
  <c r="AH115" i="21" s="1"/>
  <c r="AG114" i="21"/>
  <c r="AH114" i="21" s="1"/>
  <c r="AG113" i="21"/>
  <c r="AH113" i="21" s="1"/>
  <c r="AG112" i="21"/>
  <c r="AH112" i="21" s="1"/>
  <c r="AG111" i="21"/>
  <c r="AH111" i="21" s="1"/>
  <c r="AG110" i="21"/>
  <c r="AH110" i="21" s="1"/>
  <c r="AG109" i="21"/>
  <c r="AH109" i="21" s="1"/>
  <c r="AG107" i="21"/>
  <c r="AL109" i="21"/>
  <c r="AG108" i="21"/>
  <c r="AH108" i="21" s="1"/>
  <c r="AG118" i="20"/>
  <c r="AH118" i="20" s="1"/>
  <c r="AG117" i="20"/>
  <c r="AH117" i="20" s="1"/>
  <c r="AG116" i="20"/>
  <c r="AH116" i="20" s="1"/>
  <c r="AG115" i="20"/>
  <c r="AH115" i="20" s="1"/>
  <c r="AG114" i="20"/>
  <c r="AH114" i="20" s="1"/>
  <c r="AG113" i="20"/>
  <c r="AG112" i="20"/>
  <c r="AH112" i="20" s="1"/>
  <c r="AG111" i="20"/>
  <c r="AH111" i="20" s="1"/>
  <c r="AG110" i="20"/>
  <c r="AH110" i="20" s="1"/>
  <c r="AG109" i="20"/>
  <c r="AH109" i="20" s="1"/>
  <c r="AG107" i="20"/>
  <c r="AH107" i="20" s="1"/>
  <c r="AL109" i="20"/>
  <c r="AL118" i="20" s="1"/>
  <c r="AG108" i="20"/>
  <c r="AH108" i="20" s="1"/>
  <c r="C11" i="18"/>
  <c r="C12" i="18" s="1"/>
  <c r="D4" i="17"/>
  <c r="AG118" i="17"/>
  <c r="AH118" i="17" s="1"/>
  <c r="AG117" i="17"/>
  <c r="AH117" i="17" s="1"/>
  <c r="AG116" i="17"/>
  <c r="AH116" i="17" s="1"/>
  <c r="AG115" i="17"/>
  <c r="AH115" i="17" s="1"/>
  <c r="AG114" i="17"/>
  <c r="AH114" i="17" s="1"/>
  <c r="AG113" i="17"/>
  <c r="AH113" i="17" s="1"/>
  <c r="AG112" i="17"/>
  <c r="AH112" i="17" s="1"/>
  <c r="AG111" i="17"/>
  <c r="AH111" i="17" s="1"/>
  <c r="AG110" i="17"/>
  <c r="AH110" i="17" s="1"/>
  <c r="AG109" i="17"/>
  <c r="AH109" i="17" s="1"/>
  <c r="AG107" i="17"/>
  <c r="AH107" i="17" s="1"/>
  <c r="AG108" i="17"/>
  <c r="AH108" i="17" s="1"/>
  <c r="AL109" i="17"/>
  <c r="AL118" i="17" s="1"/>
  <c r="AF106" i="16"/>
  <c r="N6" i="16"/>
  <c r="D4" i="15"/>
  <c r="AG118" i="15"/>
  <c r="AH118" i="15" s="1"/>
  <c r="AG117" i="15"/>
  <c r="AH117" i="15" s="1"/>
  <c r="AG116" i="15"/>
  <c r="AH116" i="15" s="1"/>
  <c r="AG115" i="15"/>
  <c r="AH115" i="15" s="1"/>
  <c r="AG114" i="15"/>
  <c r="AH114" i="15" s="1"/>
  <c r="AG113" i="15"/>
  <c r="AH113" i="15" s="1"/>
  <c r="AG112" i="15"/>
  <c r="AH112" i="15" s="1"/>
  <c r="AG111" i="15"/>
  <c r="AH111" i="15" s="1"/>
  <c r="AG110" i="15"/>
  <c r="AH110" i="15" s="1"/>
  <c r="AL109" i="15"/>
  <c r="AL118" i="15" s="1"/>
  <c r="AG109" i="15"/>
  <c r="AH109" i="15" s="1"/>
  <c r="AG108" i="15"/>
  <c r="AH108" i="15" s="1"/>
  <c r="AG107" i="15"/>
  <c r="AH107" i="15" s="1"/>
  <c r="I10" i="14"/>
  <c r="L10" i="14" s="1"/>
  <c r="U11" i="2"/>
  <c r="J5" i="11"/>
  <c r="AF106" i="11" s="1"/>
  <c r="C7" i="11"/>
  <c r="C9" i="11"/>
  <c r="A3" i="11"/>
  <c r="A4" i="11" s="1"/>
  <c r="B4" i="11"/>
  <c r="C4" i="11"/>
  <c r="AA5" i="11"/>
  <c r="AA6" i="11" s="1"/>
  <c r="F6" i="11"/>
  <c r="C13" i="2"/>
  <c r="C12" i="2" s="1"/>
  <c r="J41" i="22" l="1"/>
  <c r="I41" i="22"/>
  <c r="J50" i="21"/>
  <c r="I50" i="21"/>
  <c r="J40" i="21"/>
  <c r="I40" i="21"/>
  <c r="J41" i="21"/>
  <c r="I41" i="21"/>
  <c r="J20" i="21"/>
  <c r="I20" i="21"/>
  <c r="J21" i="21"/>
  <c r="I21" i="21"/>
  <c r="B21" i="18"/>
  <c r="B20" i="18"/>
  <c r="AI10" i="14"/>
  <c r="AL10" i="14" s="1"/>
  <c r="AM10" i="14" s="1"/>
  <c r="AJ10" i="14" s="1"/>
  <c r="K50" i="22"/>
  <c r="K51" i="22"/>
  <c r="K21" i="22"/>
  <c r="BV8" i="14"/>
  <c r="BY8" i="14" s="1"/>
  <c r="BZ8" i="14" s="1"/>
  <c r="BW8" i="14" s="1"/>
  <c r="AV9" i="14"/>
  <c r="AY9" i="14" s="1"/>
  <c r="BA9" i="14" s="1"/>
  <c r="AX9" i="14" s="1"/>
  <c r="AV11" i="14"/>
  <c r="AY11" i="14" s="1"/>
  <c r="BA11" i="14" s="1"/>
  <c r="AX11" i="14" s="1"/>
  <c r="Z9" i="14"/>
  <c r="W9" i="14" s="1"/>
  <c r="CA22" i="14"/>
  <c r="BX22" i="14" s="1"/>
  <c r="AI22" i="14"/>
  <c r="AL22" i="14" s="1"/>
  <c r="AN22" i="14" s="1"/>
  <c r="AK22" i="14" s="1"/>
  <c r="K20" i="22"/>
  <c r="BI21" i="14"/>
  <c r="BL21" i="14" s="1"/>
  <c r="BN21" i="14" s="1"/>
  <c r="BK21" i="14" s="1"/>
  <c r="L51" i="21"/>
  <c r="L51" i="20"/>
  <c r="L21" i="20"/>
  <c r="AI14" i="14"/>
  <c r="AL14" i="14" s="1"/>
  <c r="AM14" i="14" s="1"/>
  <c r="AJ14" i="14" s="1"/>
  <c r="R51" i="21"/>
  <c r="T51" i="21" s="1"/>
  <c r="R41" i="21"/>
  <c r="T41" i="21" s="1"/>
  <c r="R21" i="21"/>
  <c r="T21" i="21" s="1"/>
  <c r="AI13" i="14"/>
  <c r="AL13" i="14" s="1"/>
  <c r="L50" i="20"/>
  <c r="L20" i="20"/>
  <c r="S50" i="21"/>
  <c r="U50" i="21" s="1"/>
  <c r="S40" i="21"/>
  <c r="U40" i="21" s="1"/>
  <c r="K40" i="22"/>
  <c r="V22" i="14"/>
  <c r="Y22" i="14" s="1"/>
  <c r="Z22" i="14" s="1"/>
  <c r="W22" i="14" s="1"/>
  <c r="AI9" i="14"/>
  <c r="AL9" i="14" s="1"/>
  <c r="AM9" i="14" s="1"/>
  <c r="AJ9" i="14" s="1"/>
  <c r="BI9" i="14"/>
  <c r="BL9" i="14" s="1"/>
  <c r="BM9" i="14" s="1"/>
  <c r="BJ9" i="14" s="1"/>
  <c r="AI21" i="14"/>
  <c r="AL21" i="14" s="1"/>
  <c r="AM21" i="14" s="1"/>
  <c r="AJ21" i="14" s="1"/>
  <c r="H25" i="14"/>
  <c r="AA11" i="14"/>
  <c r="X11" i="14" s="1"/>
  <c r="AV10" i="14"/>
  <c r="AY10" i="14" s="1"/>
  <c r="AZ10" i="14" s="1"/>
  <c r="AW10" i="14" s="1"/>
  <c r="BI22" i="14"/>
  <c r="BL22" i="14" s="1"/>
  <c r="BM22" i="14" s="1"/>
  <c r="BJ22" i="14" s="1"/>
  <c r="AV22" i="14"/>
  <c r="AY22" i="14" s="1"/>
  <c r="BA22" i="14" s="1"/>
  <c r="AX22" i="14" s="1"/>
  <c r="I21" i="14"/>
  <c r="L21" i="14" s="1"/>
  <c r="M21" i="14" s="1"/>
  <c r="J21" i="14" s="1"/>
  <c r="V8" i="14"/>
  <c r="Y8" i="14" s="1"/>
  <c r="Z8" i="14" s="1"/>
  <c r="W8" i="14" s="1"/>
  <c r="BI8" i="14"/>
  <c r="BL8" i="14" s="1"/>
  <c r="BM8" i="14" s="1"/>
  <c r="BJ8" i="14" s="1"/>
  <c r="V21" i="14"/>
  <c r="Y21" i="14" s="1"/>
  <c r="AA21" i="14" s="1"/>
  <c r="X21" i="14" s="1"/>
  <c r="BZ9" i="14"/>
  <c r="BW9" i="14" s="1"/>
  <c r="CA9" i="14"/>
  <c r="BX9" i="14" s="1"/>
  <c r="BQ13" i="14"/>
  <c r="G40" i="24"/>
  <c r="G50" i="24"/>
  <c r="G20" i="24"/>
  <c r="G41" i="24"/>
  <c r="BQ14" i="14"/>
  <c r="G51" i="24"/>
  <c r="G21" i="24"/>
  <c r="BB13" i="14"/>
  <c r="E40" i="23"/>
  <c r="E50" i="23"/>
  <c r="E20" i="23"/>
  <c r="E51" i="24"/>
  <c r="BO14" i="14"/>
  <c r="E21" i="24"/>
  <c r="E41" i="24"/>
  <c r="D24" i="14"/>
  <c r="H50" i="23"/>
  <c r="H20" i="23"/>
  <c r="BE13" i="14"/>
  <c r="H40" i="23"/>
  <c r="BC14" i="14"/>
  <c r="F51" i="23"/>
  <c r="F21" i="23"/>
  <c r="F41" i="23"/>
  <c r="AB25" i="14"/>
  <c r="U25" i="14"/>
  <c r="BO10" i="14"/>
  <c r="BH10" i="14"/>
  <c r="BE14" i="14"/>
  <c r="H51" i="23"/>
  <c r="AU14" i="14"/>
  <c r="H21" i="23"/>
  <c r="H41" i="23"/>
  <c r="BO11" i="14"/>
  <c r="AV21" i="14"/>
  <c r="AY21" i="14" s="1"/>
  <c r="AZ21" i="14" s="1"/>
  <c r="AW21" i="14" s="1"/>
  <c r="BC13" i="14"/>
  <c r="F50" i="23"/>
  <c r="F40" i="23"/>
  <c r="F20" i="23"/>
  <c r="AU13" i="14"/>
  <c r="N22" i="14"/>
  <c r="K22" i="14" s="1"/>
  <c r="AN10" i="14"/>
  <c r="AK10" i="14" s="1"/>
  <c r="AI8" i="14"/>
  <c r="AL8" i="14" s="1"/>
  <c r="AN8" i="14" s="1"/>
  <c r="AK8" i="14" s="1"/>
  <c r="AA10" i="14"/>
  <c r="X10" i="14" s="1"/>
  <c r="Z10" i="14"/>
  <c r="W10" i="14" s="1"/>
  <c r="AA14" i="14"/>
  <c r="X14" i="14" s="1"/>
  <c r="C11" i="19"/>
  <c r="C12" i="19" s="1"/>
  <c r="B16" i="19" s="1"/>
  <c r="C11" i="22"/>
  <c r="C12" i="22" s="1"/>
  <c r="B15" i="22" s="1"/>
  <c r="C15" i="22" s="1"/>
  <c r="D15" i="22" s="1"/>
  <c r="A15" i="22" s="1"/>
  <c r="O15" i="22" s="1"/>
  <c r="V12" i="14"/>
  <c r="Y12" i="14" s="1"/>
  <c r="AU12" i="14"/>
  <c r="AZ8" i="14"/>
  <c r="AW8" i="14" s="1"/>
  <c r="BA8" i="14"/>
  <c r="AX8" i="14" s="1"/>
  <c r="BV21" i="14"/>
  <c r="BY21" i="14" s="1"/>
  <c r="Z13" i="14"/>
  <c r="W13" i="14" s="1"/>
  <c r="M10" i="14"/>
  <c r="J10" i="14" s="1"/>
  <c r="N10" i="14"/>
  <c r="K10" i="14" s="1"/>
  <c r="I11" i="14"/>
  <c r="L11" i="14" s="1"/>
  <c r="L41" i="20"/>
  <c r="L40" i="20"/>
  <c r="I13" i="14"/>
  <c r="L13" i="14" s="1"/>
  <c r="I14" i="14"/>
  <c r="L14" i="14" s="1"/>
  <c r="I12" i="14"/>
  <c r="L12" i="14" s="1"/>
  <c r="I9" i="14"/>
  <c r="L9" i="14" s="1"/>
  <c r="I8" i="14"/>
  <c r="L8" i="14" s="1"/>
  <c r="M8" i="14" s="1"/>
  <c r="J8" i="14" s="1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AL118" i="21"/>
  <c r="C7" i="21"/>
  <c r="AH111" i="25"/>
  <c r="C11" i="25"/>
  <c r="C12" i="25" s="1"/>
  <c r="AH110" i="24"/>
  <c r="C11" i="24"/>
  <c r="C12" i="24" s="1"/>
  <c r="AH109" i="23"/>
  <c r="C11" i="23"/>
  <c r="C12" i="23" s="1"/>
  <c r="AH107" i="21"/>
  <c r="C11" i="21"/>
  <c r="C12" i="21" s="1"/>
  <c r="AH113" i="20"/>
  <c r="C11" i="20"/>
  <c r="C12" i="20" s="1"/>
  <c r="B19" i="18"/>
  <c r="B17" i="18"/>
  <c r="B15" i="18"/>
  <c r="C15" i="18" s="1"/>
  <c r="B18" i="18"/>
  <c r="B16" i="18"/>
  <c r="C16" i="18" s="1"/>
  <c r="C11" i="17"/>
  <c r="C12" i="17" s="1"/>
  <c r="AG118" i="16"/>
  <c r="AH118" i="16" s="1"/>
  <c r="AG117" i="16"/>
  <c r="AH117" i="16" s="1"/>
  <c r="AG116" i="16"/>
  <c r="AG115" i="16"/>
  <c r="AH115" i="16" s="1"/>
  <c r="AG114" i="16"/>
  <c r="AH114" i="16" s="1"/>
  <c r="AG113" i="16"/>
  <c r="AH113" i="16" s="1"/>
  <c r="AG112" i="16"/>
  <c r="AH112" i="16" s="1"/>
  <c r="AG111" i="16"/>
  <c r="AH111" i="16" s="1"/>
  <c r="AG110" i="16"/>
  <c r="AH110" i="16" s="1"/>
  <c r="AG109" i="16"/>
  <c r="AH109" i="16" s="1"/>
  <c r="AG107" i="16"/>
  <c r="AH107" i="16" s="1"/>
  <c r="AL109" i="16"/>
  <c r="AL118" i="16" s="1"/>
  <c r="AG108" i="16"/>
  <c r="AH108" i="16" s="1"/>
  <c r="C11" i="15"/>
  <c r="C12" i="15" s="1"/>
  <c r="AG115" i="11"/>
  <c r="AH115" i="11" s="1"/>
  <c r="AG113" i="11"/>
  <c r="AH113" i="11" s="1"/>
  <c r="AG109" i="11"/>
  <c r="AH109" i="11" s="1"/>
  <c r="N6" i="11"/>
  <c r="AG118" i="11"/>
  <c r="AH118" i="11" s="1"/>
  <c r="AG110" i="11"/>
  <c r="AH110" i="11" s="1"/>
  <c r="AG107" i="11"/>
  <c r="AH107" i="11" s="1"/>
  <c r="AG114" i="11"/>
  <c r="AH114" i="11" s="1"/>
  <c r="AG111" i="11"/>
  <c r="AH111" i="11" s="1"/>
  <c r="AL109" i="11"/>
  <c r="AL118" i="11" s="1"/>
  <c r="AG108" i="11"/>
  <c r="AH108" i="11" s="1"/>
  <c r="D4" i="11"/>
  <c r="AG116" i="11"/>
  <c r="AH116" i="11" s="1"/>
  <c r="AG112" i="11"/>
  <c r="AH112" i="11" s="1"/>
  <c r="AG117" i="11"/>
  <c r="AH117" i="11" s="1"/>
  <c r="B19" i="19" l="1"/>
  <c r="AA22" i="14"/>
  <c r="X22" i="14" s="1"/>
  <c r="BA10" i="14"/>
  <c r="AX10" i="14" s="1"/>
  <c r="AC40" i="20"/>
  <c r="O40" i="20"/>
  <c r="AC51" i="20"/>
  <c r="O51" i="20"/>
  <c r="AC41" i="20"/>
  <c r="O41" i="20"/>
  <c r="P41" i="20" s="1"/>
  <c r="M41" i="20" s="1"/>
  <c r="O50" i="20"/>
  <c r="AC50" i="20"/>
  <c r="O51" i="21"/>
  <c r="AC51" i="21"/>
  <c r="O20" i="20"/>
  <c r="AC20" i="20"/>
  <c r="O21" i="20"/>
  <c r="P21" i="20" s="1"/>
  <c r="M21" i="20" s="1"/>
  <c r="AC21" i="20"/>
  <c r="L21" i="21"/>
  <c r="L20" i="21"/>
  <c r="L41" i="21"/>
  <c r="L50" i="21"/>
  <c r="J21" i="22"/>
  <c r="I21" i="22"/>
  <c r="J50" i="22"/>
  <c r="I50" i="22"/>
  <c r="J40" i="22"/>
  <c r="I40" i="22"/>
  <c r="J20" i="22"/>
  <c r="I20" i="22"/>
  <c r="J51" i="22"/>
  <c r="I51" i="22"/>
  <c r="B20" i="15"/>
  <c r="B21" i="15"/>
  <c r="B21" i="17"/>
  <c r="B20" i="17"/>
  <c r="B20" i="23"/>
  <c r="B21" i="23"/>
  <c r="B20" i="24"/>
  <c r="B21" i="24"/>
  <c r="B20" i="25"/>
  <c r="B21" i="25"/>
  <c r="B17" i="19"/>
  <c r="B21" i="19"/>
  <c r="B20" i="19"/>
  <c r="D16" i="18"/>
  <c r="A16" i="18" s="1"/>
  <c r="D15" i="18"/>
  <c r="A15" i="18" s="1"/>
  <c r="B15" i="19"/>
  <c r="C15" i="19" s="1"/>
  <c r="D15" i="19" s="1"/>
  <c r="A15" i="19" s="1"/>
  <c r="B21" i="20"/>
  <c r="B20" i="20"/>
  <c r="B20" i="21"/>
  <c r="B21" i="21"/>
  <c r="J15" i="22"/>
  <c r="I15" i="22"/>
  <c r="B17" i="22"/>
  <c r="B20" i="22"/>
  <c r="B21" i="22"/>
  <c r="P51" i="20"/>
  <c r="M51" i="20" s="1"/>
  <c r="Q20" i="20"/>
  <c r="N20" i="20" s="1"/>
  <c r="AZ9" i="14"/>
  <c r="AW9" i="14" s="1"/>
  <c r="AM22" i="14"/>
  <c r="AJ22" i="14" s="1"/>
  <c r="BM21" i="14"/>
  <c r="BJ21" i="14" s="1"/>
  <c r="Z21" i="14"/>
  <c r="W21" i="14" s="1"/>
  <c r="CA8" i="14"/>
  <c r="BX8" i="14" s="1"/>
  <c r="K51" i="23"/>
  <c r="L41" i="22"/>
  <c r="AZ11" i="14"/>
  <c r="AW11" i="14" s="1"/>
  <c r="BN9" i="14"/>
  <c r="BK9" i="14" s="1"/>
  <c r="BN22" i="14"/>
  <c r="BK22" i="14" s="1"/>
  <c r="K20" i="23"/>
  <c r="K41" i="23"/>
  <c r="AN9" i="14"/>
  <c r="AK9" i="14" s="1"/>
  <c r="N21" i="14"/>
  <c r="K21" i="14" s="1"/>
  <c r="BN8" i="14"/>
  <c r="BK8" i="14" s="1"/>
  <c r="AN14" i="14"/>
  <c r="AK14" i="14" s="1"/>
  <c r="S21" i="22" s="1"/>
  <c r="U21" i="22" s="1"/>
  <c r="AN21" i="14"/>
  <c r="AK21" i="14" s="1"/>
  <c r="K21" i="23"/>
  <c r="S41" i="21"/>
  <c r="U41" i="21" s="1"/>
  <c r="V41" i="21" s="1"/>
  <c r="S51" i="21"/>
  <c r="U51" i="21" s="1"/>
  <c r="V51" i="21" s="1"/>
  <c r="W51" i="21" s="1"/>
  <c r="S21" i="21"/>
  <c r="U21" i="21" s="1"/>
  <c r="V21" i="21" s="1"/>
  <c r="W21" i="21" s="1"/>
  <c r="R41" i="22"/>
  <c r="T41" i="22" s="1"/>
  <c r="R51" i="22"/>
  <c r="T51" i="22" s="1"/>
  <c r="R21" i="22"/>
  <c r="T21" i="22" s="1"/>
  <c r="K40" i="23"/>
  <c r="AM13" i="14"/>
  <c r="AJ13" i="14" s="1"/>
  <c r="R50" i="22" s="1"/>
  <c r="T50" i="22" s="1"/>
  <c r="AN13" i="14"/>
  <c r="AK13" i="14" s="1"/>
  <c r="S20" i="22" s="1"/>
  <c r="U20" i="22" s="1"/>
  <c r="R20" i="21"/>
  <c r="T20" i="21" s="1"/>
  <c r="V20" i="21" s="1"/>
  <c r="W20" i="21" s="1"/>
  <c r="R40" i="21"/>
  <c r="T40" i="21" s="1"/>
  <c r="V40" i="21" s="1"/>
  <c r="R50" i="21"/>
  <c r="T50" i="21" s="1"/>
  <c r="V50" i="21" s="1"/>
  <c r="W50" i="21" s="1"/>
  <c r="R20" i="22"/>
  <c r="T20" i="22" s="1"/>
  <c r="K50" i="23"/>
  <c r="AZ22" i="14"/>
  <c r="AW22" i="14" s="1"/>
  <c r="AA8" i="14"/>
  <c r="X8" i="14" s="1"/>
  <c r="AM8" i="14"/>
  <c r="AJ8" i="14" s="1"/>
  <c r="BI11" i="14"/>
  <c r="BL11" i="14" s="1"/>
  <c r="BN11" i="14" s="1"/>
  <c r="BK11" i="14" s="1"/>
  <c r="B24" i="14"/>
  <c r="BR14" i="14"/>
  <c r="H41" i="24"/>
  <c r="H21" i="24"/>
  <c r="K21" i="24" s="1"/>
  <c r="H51" i="24"/>
  <c r="B23" i="14"/>
  <c r="BU10" i="14"/>
  <c r="F41" i="24"/>
  <c r="BP14" i="14"/>
  <c r="F21" i="24"/>
  <c r="F51" i="24"/>
  <c r="BR13" i="14"/>
  <c r="H40" i="24"/>
  <c r="H20" i="24"/>
  <c r="H50" i="24"/>
  <c r="Q24" i="14"/>
  <c r="H24" i="14"/>
  <c r="B27" i="14"/>
  <c r="E51" i="25"/>
  <c r="E21" i="25"/>
  <c r="E41" i="25"/>
  <c r="D27" i="14"/>
  <c r="G41" i="25"/>
  <c r="G21" i="25"/>
  <c r="G51" i="25"/>
  <c r="AI11" i="14"/>
  <c r="AL11" i="14" s="1"/>
  <c r="AO25" i="14"/>
  <c r="AH25" i="14"/>
  <c r="BU11" i="14"/>
  <c r="K51" i="24"/>
  <c r="BO13" i="14"/>
  <c r="E50" i="24"/>
  <c r="E40" i="24"/>
  <c r="E20" i="24"/>
  <c r="BH14" i="14"/>
  <c r="G40" i="25"/>
  <c r="D26" i="14"/>
  <c r="G20" i="25"/>
  <c r="G50" i="25"/>
  <c r="L40" i="21"/>
  <c r="BA21" i="14"/>
  <c r="AX21" i="14" s="1"/>
  <c r="B18" i="19"/>
  <c r="BP13" i="14"/>
  <c r="F50" i="24"/>
  <c r="F20" i="24"/>
  <c r="F40" i="24"/>
  <c r="BH13" i="14"/>
  <c r="AI12" i="14"/>
  <c r="AL12" i="14" s="1"/>
  <c r="AN12" i="14" s="1"/>
  <c r="AK12" i="14" s="1"/>
  <c r="B16" i="22"/>
  <c r="C16" i="22" s="1"/>
  <c r="D16" i="22" s="1"/>
  <c r="A16" i="22" s="1"/>
  <c r="B19" i="22"/>
  <c r="B18" i="22"/>
  <c r="S15" i="19"/>
  <c r="R16" i="22"/>
  <c r="T16" i="22" s="1"/>
  <c r="S15" i="22"/>
  <c r="R15" i="22"/>
  <c r="T15" i="22" s="1"/>
  <c r="Z12" i="14"/>
  <c r="W12" i="14" s="1"/>
  <c r="AA12" i="14"/>
  <c r="X12" i="14" s="1"/>
  <c r="BH12" i="14"/>
  <c r="BU12" i="14"/>
  <c r="CA21" i="14"/>
  <c r="BX21" i="14" s="1"/>
  <c r="BZ21" i="14"/>
  <c r="BW21" i="14" s="1"/>
  <c r="N13" i="14"/>
  <c r="M13" i="14"/>
  <c r="N9" i="14"/>
  <c r="K9" i="14" s="1"/>
  <c r="M9" i="14"/>
  <c r="J9" i="14" s="1"/>
  <c r="M12" i="14"/>
  <c r="J12" i="14" s="1"/>
  <c r="N12" i="14"/>
  <c r="K12" i="14" s="1"/>
  <c r="M14" i="14"/>
  <c r="J14" i="14" s="1"/>
  <c r="N14" i="14"/>
  <c r="K14" i="14" s="1"/>
  <c r="M11" i="14"/>
  <c r="J11" i="14" s="1"/>
  <c r="N11" i="14"/>
  <c r="K11" i="14" s="1"/>
  <c r="N8" i="14"/>
  <c r="K8" i="14" s="1"/>
  <c r="B18" i="25"/>
  <c r="B16" i="25"/>
  <c r="B17" i="25"/>
  <c r="B15" i="25"/>
  <c r="C15" i="25" s="1"/>
  <c r="D15" i="25" s="1"/>
  <c r="A15" i="25" s="1"/>
  <c r="O15" i="25" s="1"/>
  <c r="B19" i="25"/>
  <c r="B18" i="24"/>
  <c r="B16" i="24"/>
  <c r="B19" i="24"/>
  <c r="B17" i="24"/>
  <c r="B15" i="24"/>
  <c r="C15" i="24" s="1"/>
  <c r="D15" i="24" s="1"/>
  <c r="A15" i="24" s="1"/>
  <c r="B18" i="23"/>
  <c r="B16" i="23"/>
  <c r="B17" i="23"/>
  <c r="B15" i="23"/>
  <c r="C15" i="23" s="1"/>
  <c r="D15" i="23" s="1"/>
  <c r="A15" i="23" s="1"/>
  <c r="O15" i="23" s="1"/>
  <c r="B19" i="23"/>
  <c r="G15" i="22"/>
  <c r="H15" i="22"/>
  <c r="F15" i="22"/>
  <c r="B18" i="21"/>
  <c r="B16" i="21"/>
  <c r="B17" i="21"/>
  <c r="B15" i="21"/>
  <c r="C15" i="21" s="1"/>
  <c r="B19" i="21"/>
  <c r="B18" i="20"/>
  <c r="B16" i="20"/>
  <c r="B19" i="20"/>
  <c r="B17" i="20"/>
  <c r="B15" i="20"/>
  <c r="C15" i="20" s="1"/>
  <c r="D15" i="20" s="1"/>
  <c r="A15" i="20" s="1"/>
  <c r="H15" i="19"/>
  <c r="C17" i="18"/>
  <c r="B19" i="17"/>
  <c r="B17" i="17"/>
  <c r="B15" i="17"/>
  <c r="C15" i="17" s="1"/>
  <c r="D15" i="17" s="1"/>
  <c r="A15" i="17" s="1"/>
  <c r="B18" i="17"/>
  <c r="B16" i="17"/>
  <c r="AH116" i="16"/>
  <c r="C11" i="16"/>
  <c r="C12" i="16" s="1"/>
  <c r="B19" i="15"/>
  <c r="B17" i="15"/>
  <c r="B15" i="15"/>
  <c r="C15" i="15" s="1"/>
  <c r="D15" i="15" s="1"/>
  <c r="A15" i="15" s="1"/>
  <c r="O15" i="15" s="1"/>
  <c r="B18" i="15"/>
  <c r="B16" i="15"/>
  <c r="C16" i="15" s="1"/>
  <c r="D16" i="15" s="1"/>
  <c r="A16" i="15" s="1"/>
  <c r="O16" i="15" s="1"/>
  <c r="AD8" i="11"/>
  <c r="C11" i="11"/>
  <c r="C12" i="11" s="1"/>
  <c r="S41" i="22" l="1"/>
  <c r="U41" i="22" s="1"/>
  <c r="Q21" i="20"/>
  <c r="N21" i="20" s="1"/>
  <c r="C16" i="17"/>
  <c r="D16" i="17" s="1"/>
  <c r="A16" i="17" s="1"/>
  <c r="O16" i="17" s="1"/>
  <c r="K50" i="24"/>
  <c r="J50" i="24" s="1"/>
  <c r="O15" i="18"/>
  <c r="E15" i="18"/>
  <c r="O15" i="17"/>
  <c r="E15" i="17"/>
  <c r="O40" i="21"/>
  <c r="AC40" i="21"/>
  <c r="O50" i="21"/>
  <c r="AC50" i="21"/>
  <c r="O20" i="21"/>
  <c r="Q20" i="21" s="1"/>
  <c r="N20" i="21" s="1"/>
  <c r="AC20" i="21"/>
  <c r="O41" i="21"/>
  <c r="P41" i="21" s="1"/>
  <c r="M41" i="21" s="1"/>
  <c r="AC41" i="21"/>
  <c r="AC21" i="21"/>
  <c r="O21" i="21"/>
  <c r="Q21" i="21" s="1"/>
  <c r="N21" i="21" s="1"/>
  <c r="G16" i="22"/>
  <c r="O16" i="22"/>
  <c r="H16" i="22"/>
  <c r="AC41" i="22"/>
  <c r="O41" i="22"/>
  <c r="Q41" i="22" s="1"/>
  <c r="N41" i="22" s="1"/>
  <c r="L51" i="22"/>
  <c r="L40" i="22"/>
  <c r="L21" i="22"/>
  <c r="R15" i="19"/>
  <c r="T15" i="19" s="1"/>
  <c r="O15" i="19"/>
  <c r="E15" i="19"/>
  <c r="Z15" i="19" s="1"/>
  <c r="E15" i="20"/>
  <c r="F15" i="20"/>
  <c r="G15" i="20"/>
  <c r="H15" i="20"/>
  <c r="F15" i="19"/>
  <c r="G15" i="19"/>
  <c r="C16" i="19"/>
  <c r="Q51" i="20"/>
  <c r="N51" i="20" s="1"/>
  <c r="I50" i="24"/>
  <c r="J51" i="24"/>
  <c r="I51" i="24"/>
  <c r="J21" i="24"/>
  <c r="I21" i="24"/>
  <c r="J20" i="23"/>
  <c r="I20" i="23"/>
  <c r="J50" i="23"/>
  <c r="I50" i="23"/>
  <c r="J40" i="23"/>
  <c r="I40" i="23"/>
  <c r="J21" i="23"/>
  <c r="I21" i="23"/>
  <c r="J41" i="23"/>
  <c r="I41" i="23"/>
  <c r="J51" i="23"/>
  <c r="I51" i="23"/>
  <c r="L20" i="22"/>
  <c r="L50" i="22"/>
  <c r="Q51" i="21"/>
  <c r="N51" i="21" s="1"/>
  <c r="P51" i="21"/>
  <c r="M51" i="21" s="1"/>
  <c r="Q40" i="21"/>
  <c r="N40" i="21" s="1"/>
  <c r="Q41" i="20"/>
  <c r="N41" i="20" s="1"/>
  <c r="R16" i="18"/>
  <c r="T16" i="18" s="1"/>
  <c r="S16" i="18"/>
  <c r="U16" i="18" s="1"/>
  <c r="G16" i="18"/>
  <c r="H16" i="18"/>
  <c r="E16" i="18"/>
  <c r="F16" i="18"/>
  <c r="J15" i="18"/>
  <c r="I15" i="18"/>
  <c r="S15" i="18"/>
  <c r="U15" i="18" s="1"/>
  <c r="H15" i="18"/>
  <c r="AB15" i="18"/>
  <c r="R15" i="18"/>
  <c r="T15" i="18" s="1"/>
  <c r="F15" i="18"/>
  <c r="G15" i="18"/>
  <c r="B20" i="11"/>
  <c r="B21" i="11"/>
  <c r="J16" i="15"/>
  <c r="I16" i="15"/>
  <c r="J15" i="15"/>
  <c r="I15" i="15"/>
  <c r="D17" i="18"/>
  <c r="A17" i="18" s="1"/>
  <c r="B20" i="16"/>
  <c r="B21" i="16"/>
  <c r="J16" i="17"/>
  <c r="I16" i="17"/>
  <c r="J15" i="17"/>
  <c r="I15" i="17"/>
  <c r="J15" i="23"/>
  <c r="I15" i="23"/>
  <c r="J15" i="25"/>
  <c r="I15" i="25"/>
  <c r="J16" i="22"/>
  <c r="I16" i="22"/>
  <c r="J15" i="19"/>
  <c r="I15" i="19"/>
  <c r="P20" i="20"/>
  <c r="M20" i="20" s="1"/>
  <c r="K41" i="24"/>
  <c r="W15" i="14"/>
  <c r="X16" i="14" s="1"/>
  <c r="I25" i="14"/>
  <c r="L25" i="14" s="1"/>
  <c r="N25" i="14" s="1"/>
  <c r="K25" i="14" s="1"/>
  <c r="V21" i="22"/>
  <c r="S51" i="22"/>
  <c r="U51" i="22" s="1"/>
  <c r="V51" i="22" s="1"/>
  <c r="W51" i="22" s="1"/>
  <c r="BU14" i="14"/>
  <c r="AV14" i="14"/>
  <c r="AY14" i="14" s="1"/>
  <c r="V41" i="22"/>
  <c r="W41" i="22" s="1"/>
  <c r="Z41" i="22" s="1"/>
  <c r="Y21" i="21"/>
  <c r="AB21" i="21" s="1"/>
  <c r="Z21" i="21"/>
  <c r="X21" i="21"/>
  <c r="AA21" i="21" s="1"/>
  <c r="X41" i="22"/>
  <c r="AA41" i="22" s="1"/>
  <c r="W21" i="22"/>
  <c r="S51" i="20"/>
  <c r="U51" i="20" s="1"/>
  <c r="S41" i="20"/>
  <c r="U41" i="20" s="1"/>
  <c r="S21" i="20"/>
  <c r="U21" i="20" s="1"/>
  <c r="R51" i="20"/>
  <c r="T51" i="20" s="1"/>
  <c r="R21" i="20"/>
  <c r="T21" i="20" s="1"/>
  <c r="R41" i="20"/>
  <c r="T41" i="20" s="1"/>
  <c r="V41" i="20" s="1"/>
  <c r="W41" i="20" s="1"/>
  <c r="W41" i="21"/>
  <c r="X51" i="21"/>
  <c r="AA51" i="21" s="1"/>
  <c r="Z51" i="21"/>
  <c r="Y51" i="21"/>
  <c r="AB51" i="21" s="1"/>
  <c r="R40" i="22"/>
  <c r="T40" i="22" s="1"/>
  <c r="S40" i="22"/>
  <c r="U40" i="22" s="1"/>
  <c r="V20" i="22"/>
  <c r="W20" i="22" s="1"/>
  <c r="Y20" i="22" s="1"/>
  <c r="AB20" i="22" s="1"/>
  <c r="S50" i="22"/>
  <c r="U50" i="22" s="1"/>
  <c r="V50" i="22" s="1"/>
  <c r="W50" i="22" s="1"/>
  <c r="Z20" i="22"/>
  <c r="K13" i="14"/>
  <c r="W40" i="21"/>
  <c r="X20" i="21"/>
  <c r="AA20" i="21" s="1"/>
  <c r="Z20" i="21"/>
  <c r="Y20" i="21"/>
  <c r="AB20" i="21" s="1"/>
  <c r="X50" i="21"/>
  <c r="AA50" i="21" s="1"/>
  <c r="Z50" i="21"/>
  <c r="Y50" i="21"/>
  <c r="AB50" i="21" s="1"/>
  <c r="K40" i="24"/>
  <c r="W40" i="22"/>
  <c r="BM11" i="14"/>
  <c r="BJ11" i="14" s="1"/>
  <c r="AM12" i="14"/>
  <c r="AJ12" i="14" s="1"/>
  <c r="K20" i="24"/>
  <c r="V25" i="14"/>
  <c r="Y25" i="14" s="1"/>
  <c r="AA25" i="14" s="1"/>
  <c r="X25" i="14" s="1"/>
  <c r="G50" i="19"/>
  <c r="G40" i="19"/>
  <c r="G20" i="19"/>
  <c r="Q26" i="14"/>
  <c r="E50" i="25"/>
  <c r="B26" i="14"/>
  <c r="E40" i="25"/>
  <c r="E20" i="25"/>
  <c r="AM11" i="14"/>
  <c r="AJ11" i="14" s="1"/>
  <c r="AN11" i="14"/>
  <c r="AK11" i="14" s="1"/>
  <c r="AD24" i="14"/>
  <c r="H50" i="25"/>
  <c r="H40" i="25"/>
  <c r="H20" i="25"/>
  <c r="E26" i="14"/>
  <c r="O23" i="14"/>
  <c r="H23" i="14"/>
  <c r="BI10" i="14"/>
  <c r="BL10" i="14" s="1"/>
  <c r="E27" i="14"/>
  <c r="H51" i="25"/>
  <c r="H41" i="25"/>
  <c r="H21" i="25"/>
  <c r="BB25" i="14"/>
  <c r="AU25" i="14"/>
  <c r="Q27" i="14"/>
  <c r="G51" i="19"/>
  <c r="G41" i="19"/>
  <c r="G21" i="19"/>
  <c r="O27" i="14"/>
  <c r="E21" i="19"/>
  <c r="E41" i="19"/>
  <c r="E51" i="19"/>
  <c r="C27" i="14"/>
  <c r="F51" i="25"/>
  <c r="F41" i="25"/>
  <c r="F21" i="25"/>
  <c r="O24" i="14"/>
  <c r="AB15" i="20"/>
  <c r="Z15" i="20"/>
  <c r="AA15" i="20"/>
  <c r="S16" i="22"/>
  <c r="U16" i="22" s="1"/>
  <c r="V16" i="22" s="1"/>
  <c r="C17" i="22"/>
  <c r="D17" i="22" s="1"/>
  <c r="A17" i="22" s="1"/>
  <c r="E16" i="22"/>
  <c r="F16" i="22"/>
  <c r="AV13" i="14"/>
  <c r="AY13" i="14" s="1"/>
  <c r="C26" i="14"/>
  <c r="P26" i="14" s="1"/>
  <c r="F50" i="25"/>
  <c r="F20" i="25"/>
  <c r="F40" i="25"/>
  <c r="BU13" i="14"/>
  <c r="L15" i="22"/>
  <c r="S16" i="17"/>
  <c r="U16" i="17" s="1"/>
  <c r="R16" i="17"/>
  <c r="T16" i="17" s="1"/>
  <c r="S15" i="17"/>
  <c r="R15" i="17"/>
  <c r="T15" i="17" s="1"/>
  <c r="R15" i="20"/>
  <c r="T15" i="20" s="1"/>
  <c r="S15" i="20"/>
  <c r="D15" i="21"/>
  <c r="A15" i="21" s="1"/>
  <c r="O15" i="21" s="1"/>
  <c r="B22" i="21"/>
  <c r="R15" i="23"/>
  <c r="T15" i="23" s="1"/>
  <c r="S15" i="23"/>
  <c r="S15" i="24"/>
  <c r="R15" i="24"/>
  <c r="T15" i="24" s="1"/>
  <c r="R15" i="25"/>
  <c r="T15" i="25" s="1"/>
  <c r="S15" i="25"/>
  <c r="S16" i="15"/>
  <c r="U16" i="15" s="1"/>
  <c r="R16" i="15"/>
  <c r="T16" i="15" s="1"/>
  <c r="S15" i="15"/>
  <c r="R15" i="15"/>
  <c r="T15" i="15" s="1"/>
  <c r="AV12" i="14"/>
  <c r="AY12" i="14" s="1"/>
  <c r="Q50" i="20"/>
  <c r="N50" i="20" s="1"/>
  <c r="P50" i="20"/>
  <c r="M50" i="20" s="1"/>
  <c r="P40" i="20"/>
  <c r="M40" i="20" s="1"/>
  <c r="Q40" i="20"/>
  <c r="N40" i="20" s="1"/>
  <c r="AF15" i="19"/>
  <c r="AG15" i="19" s="1"/>
  <c r="AH19" i="19" s="1"/>
  <c r="AD8" i="19"/>
  <c r="AF15" i="25"/>
  <c r="AG15" i="25" s="1"/>
  <c r="AH19" i="25" s="1"/>
  <c r="AD8" i="25"/>
  <c r="AF15" i="20"/>
  <c r="AG15" i="20" s="1"/>
  <c r="AH19" i="20" s="1"/>
  <c r="AD8" i="20"/>
  <c r="AF15" i="23"/>
  <c r="AG15" i="23" s="1"/>
  <c r="AH19" i="23" s="1"/>
  <c r="AD8" i="23"/>
  <c r="AF15" i="21"/>
  <c r="AG15" i="21" s="1"/>
  <c r="AH19" i="21" s="1"/>
  <c r="AD8" i="21"/>
  <c r="AF15" i="18"/>
  <c r="AG15" i="18" s="1"/>
  <c r="AH19" i="18" s="1"/>
  <c r="AD8" i="18"/>
  <c r="AF15" i="22"/>
  <c r="AG15" i="22" s="1"/>
  <c r="AH19" i="22" s="1"/>
  <c r="AD8" i="22"/>
  <c r="AF15" i="24"/>
  <c r="AG15" i="24" s="1"/>
  <c r="AH19" i="24" s="1"/>
  <c r="AD8" i="24"/>
  <c r="J13" i="14"/>
  <c r="G15" i="25"/>
  <c r="F15" i="25"/>
  <c r="H15" i="25"/>
  <c r="G15" i="24"/>
  <c r="E15" i="24"/>
  <c r="H15" i="24"/>
  <c r="F15" i="24"/>
  <c r="C16" i="25"/>
  <c r="D16" i="25" s="1"/>
  <c r="A16" i="25" s="1"/>
  <c r="O16" i="25" s="1"/>
  <c r="C16" i="24"/>
  <c r="D16" i="24" s="1"/>
  <c r="A16" i="24" s="1"/>
  <c r="F15" i="23"/>
  <c r="H15" i="23"/>
  <c r="G15" i="23"/>
  <c r="E15" i="23"/>
  <c r="C16" i="23"/>
  <c r="D16" i="23" s="1"/>
  <c r="A16" i="23" s="1"/>
  <c r="O16" i="23" s="1"/>
  <c r="E17" i="22"/>
  <c r="AB15" i="22"/>
  <c r="Z15" i="22"/>
  <c r="N15" i="22"/>
  <c r="M15" i="22"/>
  <c r="AA15" i="22"/>
  <c r="W15" i="22"/>
  <c r="K15" i="22"/>
  <c r="U15" i="22"/>
  <c r="V15" i="22" s="1"/>
  <c r="C16" i="21"/>
  <c r="C16" i="20"/>
  <c r="D16" i="20" s="1"/>
  <c r="A16" i="20" s="1"/>
  <c r="U15" i="19"/>
  <c r="M15" i="19"/>
  <c r="W15" i="19"/>
  <c r="C18" i="18"/>
  <c r="D18" i="18" s="1"/>
  <c r="N15" i="18"/>
  <c r="AA15" i="18"/>
  <c r="F16" i="17"/>
  <c r="H16" i="17"/>
  <c r="E16" i="17"/>
  <c r="G16" i="17"/>
  <c r="G15" i="17"/>
  <c r="F15" i="17"/>
  <c r="H15" i="17"/>
  <c r="AF15" i="15"/>
  <c r="AG15" i="15" s="1"/>
  <c r="AH19" i="15" s="1"/>
  <c r="AD8" i="15"/>
  <c r="AF15" i="17"/>
  <c r="AG15" i="17" s="1"/>
  <c r="AH19" i="17" s="1"/>
  <c r="AD8" i="17"/>
  <c r="AF15" i="16"/>
  <c r="AG15" i="16" s="1"/>
  <c r="AH19" i="16" s="1"/>
  <c r="AD8" i="16"/>
  <c r="C17" i="17"/>
  <c r="D17" i="17" s="1"/>
  <c r="A17" i="17" s="1"/>
  <c r="O17" i="17" s="1"/>
  <c r="B18" i="16"/>
  <c r="B16" i="16"/>
  <c r="B17" i="16"/>
  <c r="B15" i="16"/>
  <c r="C15" i="16" s="1"/>
  <c r="D15" i="16" s="1"/>
  <c r="A15" i="16" s="1"/>
  <c r="B19" i="16"/>
  <c r="F16" i="15"/>
  <c r="H16" i="15"/>
  <c r="G16" i="15"/>
  <c r="E16" i="15"/>
  <c r="G15" i="15"/>
  <c r="E15" i="15"/>
  <c r="H15" i="15"/>
  <c r="F15" i="15"/>
  <c r="C17" i="15"/>
  <c r="D17" i="15" s="1"/>
  <c r="A17" i="15" s="1"/>
  <c r="AF15" i="11"/>
  <c r="AG15" i="11" s="1"/>
  <c r="AH19" i="11" s="1"/>
  <c r="AG24" i="11" s="1"/>
  <c r="B18" i="11"/>
  <c r="B16" i="11"/>
  <c r="B17" i="11"/>
  <c r="B19" i="11"/>
  <c r="B15" i="11"/>
  <c r="C15" i="11" s="1"/>
  <c r="D15" i="11" s="1"/>
  <c r="Q41" i="21" l="1"/>
  <c r="N41" i="21" s="1"/>
  <c r="K51" i="25"/>
  <c r="P20" i="21"/>
  <c r="M20" i="21" s="1"/>
  <c r="O15" i="16"/>
  <c r="E15" i="16"/>
  <c r="V15" i="19"/>
  <c r="AC15" i="22"/>
  <c r="K15" i="19"/>
  <c r="P21" i="21"/>
  <c r="M21" i="21" s="1"/>
  <c r="P50" i="21"/>
  <c r="M50" i="21" s="1"/>
  <c r="Q50" i="21"/>
  <c r="N50" i="21" s="1"/>
  <c r="S17" i="22"/>
  <c r="U17" i="22" s="1"/>
  <c r="AC20" i="22"/>
  <c r="O20" i="22"/>
  <c r="P20" i="22" s="1"/>
  <c r="M20" i="22" s="1"/>
  <c r="AC21" i="22"/>
  <c r="O21" i="22"/>
  <c r="AC51" i="22"/>
  <c r="O51" i="22"/>
  <c r="AA16" i="22"/>
  <c r="O50" i="22"/>
  <c r="AC50" i="22"/>
  <c r="AC40" i="22"/>
  <c r="O40" i="22"/>
  <c r="P40" i="22" s="1"/>
  <c r="M40" i="22" s="1"/>
  <c r="K40" i="25"/>
  <c r="J40" i="25" s="1"/>
  <c r="AA15" i="19"/>
  <c r="N15" i="19"/>
  <c r="AB15" i="19"/>
  <c r="V15" i="18"/>
  <c r="F17" i="18"/>
  <c r="Z15" i="18"/>
  <c r="P41" i="22"/>
  <c r="M41" i="22" s="1"/>
  <c r="W15" i="18"/>
  <c r="Y15" i="18" s="1"/>
  <c r="M15" i="18"/>
  <c r="V16" i="18"/>
  <c r="D16" i="19"/>
  <c r="A16" i="19" s="1"/>
  <c r="O16" i="19" s="1"/>
  <c r="C17" i="19"/>
  <c r="L51" i="23"/>
  <c r="L15" i="19"/>
  <c r="L15" i="18"/>
  <c r="H17" i="18"/>
  <c r="K15" i="18"/>
  <c r="K16" i="18"/>
  <c r="I16" i="18" s="1"/>
  <c r="G17" i="18"/>
  <c r="J51" i="25"/>
  <c r="I51" i="25"/>
  <c r="J20" i="24"/>
  <c r="I20" i="24"/>
  <c r="J40" i="24"/>
  <c r="I40" i="24"/>
  <c r="J41" i="24"/>
  <c r="I41" i="24"/>
  <c r="L16" i="22"/>
  <c r="P40" i="21"/>
  <c r="M40" i="21" s="1"/>
  <c r="J17" i="17"/>
  <c r="I17" i="17"/>
  <c r="J16" i="23"/>
  <c r="I16" i="23"/>
  <c r="J16" i="25"/>
  <c r="I16" i="25"/>
  <c r="C18" i="22"/>
  <c r="D18" i="22" s="1"/>
  <c r="A18" i="22" s="1"/>
  <c r="F17" i="22"/>
  <c r="J15" i="21"/>
  <c r="I15" i="21"/>
  <c r="E17" i="18"/>
  <c r="I15" i="16"/>
  <c r="J15" i="16"/>
  <c r="M25" i="14"/>
  <c r="J25" i="14" s="1"/>
  <c r="J15" i="14"/>
  <c r="K16" i="14" s="1"/>
  <c r="V51" i="20"/>
  <c r="W51" i="20" s="1"/>
  <c r="Y51" i="20" s="1"/>
  <c r="AB51" i="20" s="1"/>
  <c r="W16" i="14"/>
  <c r="AJ15" i="14"/>
  <c r="AK16" i="14" s="1"/>
  <c r="V40" i="22"/>
  <c r="K16" i="22"/>
  <c r="BV14" i="14"/>
  <c r="BY14" i="14" s="1"/>
  <c r="Y41" i="22"/>
  <c r="AB41" i="22" s="1"/>
  <c r="AZ14" i="14"/>
  <c r="AW14" i="14" s="1"/>
  <c r="BA14" i="14"/>
  <c r="AX14" i="14" s="1"/>
  <c r="L41" i="23"/>
  <c r="V21" i="20"/>
  <c r="W21" i="20" s="1"/>
  <c r="Y21" i="20" s="1"/>
  <c r="AB21" i="20" s="1"/>
  <c r="L51" i="24"/>
  <c r="Z51" i="22"/>
  <c r="Y51" i="22"/>
  <c r="AB51" i="22" s="1"/>
  <c r="X51" i="22"/>
  <c r="AA51" i="22" s="1"/>
  <c r="Z41" i="20"/>
  <c r="Y41" i="20"/>
  <c r="AB41" i="20" s="1"/>
  <c r="X41" i="20"/>
  <c r="AA41" i="20" s="1"/>
  <c r="Z51" i="20"/>
  <c r="Z21" i="22"/>
  <c r="Y21" i="22"/>
  <c r="AB21" i="22" s="1"/>
  <c r="X21" i="22"/>
  <c r="AA21" i="22" s="1"/>
  <c r="Z41" i="21"/>
  <c r="Y41" i="21"/>
  <c r="AB41" i="21" s="1"/>
  <c r="X41" i="21"/>
  <c r="AA41" i="21" s="1"/>
  <c r="Z21" i="20"/>
  <c r="L21" i="23"/>
  <c r="K20" i="25"/>
  <c r="X20" i="22"/>
  <c r="AA20" i="22" s="1"/>
  <c r="Z50" i="22"/>
  <c r="Y50" i="22"/>
  <c r="AB50" i="22" s="1"/>
  <c r="X50" i="22"/>
  <c r="AA50" i="22" s="1"/>
  <c r="X40" i="21"/>
  <c r="AA40" i="21" s="1"/>
  <c r="Z40" i="21"/>
  <c r="Y40" i="21"/>
  <c r="AB40" i="21" s="1"/>
  <c r="S50" i="20"/>
  <c r="U50" i="20" s="1"/>
  <c r="S20" i="20"/>
  <c r="U20" i="20" s="1"/>
  <c r="S40" i="20"/>
  <c r="U40" i="20" s="1"/>
  <c r="K50" i="25"/>
  <c r="Z40" i="22"/>
  <c r="Y40" i="22"/>
  <c r="AB40" i="22" s="1"/>
  <c r="X40" i="22"/>
  <c r="AA40" i="22" s="1"/>
  <c r="Z25" i="14"/>
  <c r="W25" i="14" s="1"/>
  <c r="AI25" i="14"/>
  <c r="AL25" i="14" s="1"/>
  <c r="AM25" i="14" s="1"/>
  <c r="AJ25" i="14" s="1"/>
  <c r="I24" i="14"/>
  <c r="L24" i="14" s="1"/>
  <c r="N24" i="14" s="1"/>
  <c r="K24" i="14" s="1"/>
  <c r="Z16" i="22"/>
  <c r="W16" i="22"/>
  <c r="Y16" i="22" s="1"/>
  <c r="K21" i="25"/>
  <c r="K41" i="25"/>
  <c r="AB24" i="14"/>
  <c r="AH24" i="14" s="1"/>
  <c r="P27" i="14"/>
  <c r="F51" i="19"/>
  <c r="F41" i="19"/>
  <c r="F21" i="19"/>
  <c r="BO25" i="14"/>
  <c r="BH25" i="14"/>
  <c r="BV11" i="14"/>
  <c r="BY11" i="14" s="1"/>
  <c r="BN10" i="14"/>
  <c r="BK10" i="14" s="1"/>
  <c r="BM10" i="14"/>
  <c r="BJ10" i="14" s="1"/>
  <c r="BV10" i="14"/>
  <c r="BY10" i="14" s="1"/>
  <c r="AQ24" i="14"/>
  <c r="O26" i="14"/>
  <c r="E20" i="19"/>
  <c r="E40" i="19"/>
  <c r="E50" i="19"/>
  <c r="AD26" i="14"/>
  <c r="G40" i="18"/>
  <c r="G20" i="18"/>
  <c r="G50" i="18"/>
  <c r="AB27" i="14"/>
  <c r="E21" i="18"/>
  <c r="E41" i="18"/>
  <c r="E51" i="18"/>
  <c r="H27" i="14"/>
  <c r="AD27" i="14"/>
  <c r="G21" i="18"/>
  <c r="G41" i="18"/>
  <c r="G51" i="18"/>
  <c r="R27" i="14"/>
  <c r="H21" i="19"/>
  <c r="H51" i="19"/>
  <c r="H41" i="19"/>
  <c r="AB23" i="14"/>
  <c r="U23" i="14"/>
  <c r="R26" i="14"/>
  <c r="H50" i="19"/>
  <c r="H20" i="19"/>
  <c r="H40" i="19"/>
  <c r="U24" i="14"/>
  <c r="BI14" i="14"/>
  <c r="BL14" i="14" s="1"/>
  <c r="G17" i="22"/>
  <c r="H17" i="22"/>
  <c r="R17" i="22"/>
  <c r="T17" i="22" s="1"/>
  <c r="H15" i="21"/>
  <c r="N16" i="22"/>
  <c r="AB16" i="22"/>
  <c r="M16" i="22"/>
  <c r="C17" i="25"/>
  <c r="D17" i="25" s="1"/>
  <c r="A17" i="25" s="1"/>
  <c r="E17" i="25" s="1"/>
  <c r="E15" i="21"/>
  <c r="Q15" i="22"/>
  <c r="F50" i="19"/>
  <c r="F20" i="19"/>
  <c r="F40" i="19"/>
  <c r="H26" i="14"/>
  <c r="L50" i="23"/>
  <c r="AZ13" i="14"/>
  <c r="AW13" i="14" s="1"/>
  <c r="BA13" i="14"/>
  <c r="AX13" i="14" s="1"/>
  <c r="BI13" i="14"/>
  <c r="BL13" i="14" s="1"/>
  <c r="L40" i="23"/>
  <c r="L20" i="23"/>
  <c r="S15" i="21"/>
  <c r="U15" i="21" s="1"/>
  <c r="R15" i="21"/>
  <c r="T15" i="21" s="1"/>
  <c r="R15" i="16"/>
  <c r="T15" i="16" s="1"/>
  <c r="S15" i="16"/>
  <c r="S17" i="17"/>
  <c r="U17" i="17" s="1"/>
  <c r="R17" i="17"/>
  <c r="T17" i="17" s="1"/>
  <c r="R16" i="20"/>
  <c r="T16" i="20" s="1"/>
  <c r="S16" i="20"/>
  <c r="U16" i="20" s="1"/>
  <c r="D16" i="21"/>
  <c r="A16" i="21" s="1"/>
  <c r="O16" i="21" s="1"/>
  <c r="B23" i="21"/>
  <c r="G15" i="21"/>
  <c r="F15" i="21"/>
  <c r="S16" i="23"/>
  <c r="U16" i="23" s="1"/>
  <c r="R16" i="23"/>
  <c r="T16" i="23" s="1"/>
  <c r="S16" i="24"/>
  <c r="U16" i="24" s="1"/>
  <c r="R16" i="24"/>
  <c r="T16" i="24" s="1"/>
  <c r="S16" i="25"/>
  <c r="U16" i="25" s="1"/>
  <c r="R16" i="25"/>
  <c r="T16" i="25" s="1"/>
  <c r="L15" i="15"/>
  <c r="R50" i="20"/>
  <c r="T50" i="20" s="1"/>
  <c r="R40" i="20"/>
  <c r="T40" i="20" s="1"/>
  <c r="R20" i="20"/>
  <c r="T20" i="20" s="1"/>
  <c r="BV12" i="14"/>
  <c r="BY12" i="14" s="1"/>
  <c r="BI12" i="14"/>
  <c r="BL12" i="14" s="1"/>
  <c r="AZ12" i="14"/>
  <c r="AW12" i="14" s="1"/>
  <c r="BA12" i="14"/>
  <c r="AX12" i="14" s="1"/>
  <c r="AH24" i="24"/>
  <c r="AG24" i="24"/>
  <c r="AG22" i="24"/>
  <c r="AG22" i="22"/>
  <c r="AH24" i="22"/>
  <c r="AG24" i="22"/>
  <c r="AG22" i="18"/>
  <c r="AH24" i="18"/>
  <c r="AG24" i="18"/>
  <c r="AH24" i="21"/>
  <c r="AG24" i="21"/>
  <c r="AG22" i="21"/>
  <c r="AG24" i="23"/>
  <c r="AG22" i="23"/>
  <c r="AH24" i="23"/>
  <c r="AG24" i="20"/>
  <c r="AG22" i="20"/>
  <c r="AH24" i="20"/>
  <c r="AH24" i="25"/>
  <c r="AG24" i="25"/>
  <c r="AG22" i="25"/>
  <c r="AG22" i="19"/>
  <c r="AH24" i="19"/>
  <c r="AG24" i="19"/>
  <c r="F16" i="25"/>
  <c r="H16" i="25"/>
  <c r="E16" i="25"/>
  <c r="G16" i="25"/>
  <c r="F16" i="24"/>
  <c r="H16" i="24"/>
  <c r="G16" i="24"/>
  <c r="E16" i="24"/>
  <c r="AA15" i="25"/>
  <c r="W15" i="25"/>
  <c r="M15" i="25"/>
  <c r="K15" i="25"/>
  <c r="Z15" i="25"/>
  <c r="N15" i="25"/>
  <c r="AB15" i="25"/>
  <c r="L15" i="25"/>
  <c r="C17" i="24"/>
  <c r="U15" i="25"/>
  <c r="V15" i="25" s="1"/>
  <c r="K15" i="24"/>
  <c r="U15" i="24"/>
  <c r="V15" i="24" s="1"/>
  <c r="E16" i="23"/>
  <c r="G16" i="23"/>
  <c r="F16" i="23"/>
  <c r="H16" i="23"/>
  <c r="C17" i="23"/>
  <c r="AA15" i="23"/>
  <c r="W15" i="23"/>
  <c r="M15" i="23"/>
  <c r="K15" i="23"/>
  <c r="Z15" i="23"/>
  <c r="N15" i="23"/>
  <c r="AB15" i="23"/>
  <c r="L15" i="23"/>
  <c r="C17" i="21"/>
  <c r="D17" i="21" s="1"/>
  <c r="A17" i="21" s="1"/>
  <c r="U15" i="23"/>
  <c r="V15" i="23" s="1"/>
  <c r="P16" i="22"/>
  <c r="Q16" i="22"/>
  <c r="P15" i="22"/>
  <c r="X15" i="22"/>
  <c r="Y15" i="22"/>
  <c r="F16" i="20"/>
  <c r="H16" i="20"/>
  <c r="G16" i="20"/>
  <c r="E16" i="20"/>
  <c r="Z16" i="20" s="1"/>
  <c r="P15" i="19"/>
  <c r="C17" i="20"/>
  <c r="K15" i="20"/>
  <c r="U15" i="20"/>
  <c r="V15" i="20" s="1"/>
  <c r="V16" i="17"/>
  <c r="X15" i="19"/>
  <c r="Y15" i="19"/>
  <c r="L15" i="17"/>
  <c r="P15" i="18"/>
  <c r="Q15" i="18"/>
  <c r="V16" i="15"/>
  <c r="A18" i="18"/>
  <c r="C19" i="18"/>
  <c r="F17" i="17"/>
  <c r="H17" i="17"/>
  <c r="E17" i="17"/>
  <c r="G17" i="17"/>
  <c r="AH24" i="16"/>
  <c r="AG24" i="16"/>
  <c r="AG22" i="16"/>
  <c r="AG22" i="17"/>
  <c r="AH24" i="17"/>
  <c r="AG24" i="17"/>
  <c r="AG22" i="15"/>
  <c r="AH24" i="15"/>
  <c r="AG24" i="15"/>
  <c r="F15" i="16"/>
  <c r="H15" i="16"/>
  <c r="G15" i="16"/>
  <c r="U15" i="17"/>
  <c r="V15" i="17" s="1"/>
  <c r="C18" i="17"/>
  <c r="AB15" i="17"/>
  <c r="Z15" i="17"/>
  <c r="N15" i="17"/>
  <c r="AA15" i="17"/>
  <c r="W15" i="17"/>
  <c r="M15" i="17"/>
  <c r="K15" i="17"/>
  <c r="AA16" i="17"/>
  <c r="W16" i="17"/>
  <c r="M16" i="17"/>
  <c r="K16" i="17"/>
  <c r="AB16" i="17"/>
  <c r="Z16" i="17"/>
  <c r="N16" i="17"/>
  <c r="L16" i="17"/>
  <c r="F17" i="15"/>
  <c r="H17" i="15"/>
  <c r="G17" i="15"/>
  <c r="C16" i="16"/>
  <c r="D16" i="16" s="1"/>
  <c r="A16" i="16" s="1"/>
  <c r="O16" i="16" s="1"/>
  <c r="AB15" i="15"/>
  <c r="Z15" i="15"/>
  <c r="N15" i="15"/>
  <c r="AA15" i="15"/>
  <c r="W15" i="15"/>
  <c r="M15" i="15"/>
  <c r="K15" i="15"/>
  <c r="AA16" i="15"/>
  <c r="W16" i="15"/>
  <c r="M16" i="15"/>
  <c r="K16" i="15"/>
  <c r="AB16" i="15"/>
  <c r="Z16" i="15"/>
  <c r="N16" i="15"/>
  <c r="L16" i="15"/>
  <c r="U15" i="15"/>
  <c r="V15" i="15" s="1"/>
  <c r="C18" i="15"/>
  <c r="AH24" i="11"/>
  <c r="AJ28" i="11" s="1"/>
  <c r="AG22" i="11"/>
  <c r="AI16" i="11"/>
  <c r="AI18" i="11"/>
  <c r="AI15" i="11"/>
  <c r="AI26" i="11"/>
  <c r="AI28" i="11"/>
  <c r="AI35" i="11"/>
  <c r="AI37" i="11"/>
  <c r="AI39" i="11"/>
  <c r="AI46" i="11"/>
  <c r="AI48" i="11"/>
  <c r="AI55" i="11"/>
  <c r="AI57" i="11"/>
  <c r="AI59" i="11"/>
  <c r="AI17" i="11"/>
  <c r="AI19" i="11"/>
  <c r="AI25" i="11"/>
  <c r="AI27" i="11"/>
  <c r="AI29" i="11"/>
  <c r="AI36" i="11"/>
  <c r="AI38" i="11"/>
  <c r="AI45" i="11"/>
  <c r="AI47" i="11"/>
  <c r="AI49" i="11"/>
  <c r="AI56" i="11"/>
  <c r="AI58" i="11"/>
  <c r="Q40" i="22" l="1"/>
  <c r="N40" i="22" s="1"/>
  <c r="AA16" i="20"/>
  <c r="AB16" i="20"/>
  <c r="I15" i="20"/>
  <c r="J15" i="20"/>
  <c r="AC15" i="19"/>
  <c r="AC15" i="15"/>
  <c r="AJ39" i="11"/>
  <c r="X15" i="18"/>
  <c r="AC15" i="18"/>
  <c r="V17" i="22"/>
  <c r="K17" i="18"/>
  <c r="I17" i="18" s="1"/>
  <c r="AC16" i="22"/>
  <c r="AC16" i="15"/>
  <c r="AC16" i="17"/>
  <c r="AC15" i="17"/>
  <c r="AC15" i="23"/>
  <c r="AC15" i="25"/>
  <c r="Q51" i="22"/>
  <c r="N51" i="22" s="1"/>
  <c r="P51" i="22"/>
  <c r="M51" i="22" s="1"/>
  <c r="Q21" i="22"/>
  <c r="N21" i="22" s="1"/>
  <c r="P21" i="22"/>
  <c r="M21" i="22" s="1"/>
  <c r="Q20" i="22"/>
  <c r="N20" i="22" s="1"/>
  <c r="O40" i="23"/>
  <c r="P40" i="23" s="1"/>
  <c r="M40" i="23" s="1"/>
  <c r="AC40" i="23"/>
  <c r="O50" i="23"/>
  <c r="AC50" i="23"/>
  <c r="AC41" i="23"/>
  <c r="O41" i="23"/>
  <c r="AC20" i="23"/>
  <c r="O20" i="23"/>
  <c r="P20" i="23" s="1"/>
  <c r="M20" i="23" s="1"/>
  <c r="AC21" i="23"/>
  <c r="O21" i="23"/>
  <c r="AC51" i="23"/>
  <c r="O51" i="23"/>
  <c r="P51" i="23" s="1"/>
  <c r="M51" i="23" s="1"/>
  <c r="AC51" i="24"/>
  <c r="O51" i="24"/>
  <c r="P51" i="24" s="1"/>
  <c r="M51" i="24" s="1"/>
  <c r="S17" i="25"/>
  <c r="U17" i="25" s="1"/>
  <c r="O17" i="25"/>
  <c r="H17" i="25"/>
  <c r="I40" i="25"/>
  <c r="J16" i="18"/>
  <c r="L16" i="18" s="1"/>
  <c r="K51" i="19"/>
  <c r="F16" i="19"/>
  <c r="R16" i="19"/>
  <c r="T16" i="19" s="1"/>
  <c r="E16" i="19"/>
  <c r="J16" i="19"/>
  <c r="G16" i="19"/>
  <c r="S16" i="19"/>
  <c r="U16" i="19" s="1"/>
  <c r="I16" i="19"/>
  <c r="Q16" i="19"/>
  <c r="H16" i="19"/>
  <c r="D17" i="19"/>
  <c r="A17" i="19" s="1"/>
  <c r="O17" i="19" s="1"/>
  <c r="C18" i="19"/>
  <c r="J51" i="19"/>
  <c r="J41" i="25"/>
  <c r="I41" i="25"/>
  <c r="J50" i="25"/>
  <c r="I50" i="25"/>
  <c r="J21" i="25"/>
  <c r="I21" i="25"/>
  <c r="J20" i="25"/>
  <c r="I20" i="25"/>
  <c r="L41" i="24"/>
  <c r="P50" i="23"/>
  <c r="M50" i="23" s="1"/>
  <c r="P21" i="23"/>
  <c r="M21" i="23" s="1"/>
  <c r="P41" i="23"/>
  <c r="M41" i="23" s="1"/>
  <c r="C19" i="22"/>
  <c r="C20" i="22" s="1"/>
  <c r="C21" i="22" s="1"/>
  <c r="Q50" i="22"/>
  <c r="N50" i="22" s="1"/>
  <c r="P50" i="22"/>
  <c r="M50" i="22" s="1"/>
  <c r="J17" i="25"/>
  <c r="I17" i="25"/>
  <c r="D19" i="18"/>
  <c r="A19" i="18" s="1"/>
  <c r="C20" i="18"/>
  <c r="C18" i="25"/>
  <c r="D18" i="25" s="1"/>
  <c r="A18" i="25" s="1"/>
  <c r="G17" i="25"/>
  <c r="F17" i="25"/>
  <c r="J16" i="21"/>
  <c r="I16" i="21"/>
  <c r="R17" i="25"/>
  <c r="T17" i="25" s="1"/>
  <c r="J16" i="16"/>
  <c r="I16" i="16"/>
  <c r="M24" i="14"/>
  <c r="J24" i="14" s="1"/>
  <c r="J16" i="14"/>
  <c r="I15" i="24"/>
  <c r="J15" i="24"/>
  <c r="L20" i="24"/>
  <c r="X21" i="20"/>
  <c r="AA21" i="20" s="1"/>
  <c r="X51" i="20"/>
  <c r="AA51" i="20" s="1"/>
  <c r="K41" i="19"/>
  <c r="AJ16" i="14"/>
  <c r="AW15" i="14"/>
  <c r="I23" i="14"/>
  <c r="L23" i="14" s="1"/>
  <c r="M23" i="14" s="1"/>
  <c r="J23" i="14" s="1"/>
  <c r="K21" i="19"/>
  <c r="AN25" i="14"/>
  <c r="AK25" i="14" s="1"/>
  <c r="T41" i="23"/>
  <c r="R21" i="23"/>
  <c r="T21" i="23" s="1"/>
  <c r="R51" i="23"/>
  <c r="T51" i="23" s="1"/>
  <c r="L21" i="24"/>
  <c r="S41" i="23"/>
  <c r="U41" i="23" s="1"/>
  <c r="S51" i="23"/>
  <c r="U51" i="23" s="1"/>
  <c r="S21" i="23"/>
  <c r="U21" i="23" s="1"/>
  <c r="L51" i="25"/>
  <c r="Z51" i="23"/>
  <c r="Q21" i="23"/>
  <c r="N21" i="23" s="1"/>
  <c r="L40" i="24"/>
  <c r="V40" i="20"/>
  <c r="W40" i="20" s="1"/>
  <c r="Y40" i="20" s="1"/>
  <c r="AB40" i="20" s="1"/>
  <c r="K20" i="19"/>
  <c r="V20" i="20"/>
  <c r="W20" i="20" s="1"/>
  <c r="Z20" i="20" s="1"/>
  <c r="L50" i="24"/>
  <c r="Z40" i="20"/>
  <c r="R20" i="23"/>
  <c r="T20" i="23" s="1"/>
  <c r="R40" i="23"/>
  <c r="T40" i="23" s="1"/>
  <c r="R50" i="23"/>
  <c r="T50" i="23" s="1"/>
  <c r="V50" i="20"/>
  <c r="W50" i="20" s="1"/>
  <c r="S50" i="23"/>
  <c r="U50" i="23" s="1"/>
  <c r="S40" i="23"/>
  <c r="U40" i="23" s="1"/>
  <c r="S20" i="23"/>
  <c r="U20" i="23" s="1"/>
  <c r="X16" i="22"/>
  <c r="K40" i="19"/>
  <c r="K50" i="19"/>
  <c r="K17" i="22"/>
  <c r="BN14" i="14"/>
  <c r="BK14" i="14" s="1"/>
  <c r="BM14" i="14"/>
  <c r="BJ14" i="14" s="1"/>
  <c r="H40" i="18"/>
  <c r="H50" i="18"/>
  <c r="AE26" i="14"/>
  <c r="H20" i="18"/>
  <c r="AO23" i="14"/>
  <c r="AH23" i="14"/>
  <c r="AE27" i="14"/>
  <c r="H41" i="18"/>
  <c r="H51" i="18"/>
  <c r="H21" i="18"/>
  <c r="AV25" i="14"/>
  <c r="AY25" i="14" s="1"/>
  <c r="U27" i="14"/>
  <c r="E40" i="18"/>
  <c r="AB26" i="14"/>
  <c r="E20" i="18"/>
  <c r="E50" i="18"/>
  <c r="BZ10" i="14"/>
  <c r="BW10" i="14" s="1"/>
  <c r="CA10" i="14"/>
  <c r="BX10" i="14" s="1"/>
  <c r="AC27" i="14"/>
  <c r="F41" i="18"/>
  <c r="K41" i="18" s="1"/>
  <c r="F51" i="18"/>
  <c r="F21" i="18"/>
  <c r="AO24" i="14"/>
  <c r="AU24" i="14" s="1"/>
  <c r="AQ27" i="14"/>
  <c r="G51" i="17"/>
  <c r="G21" i="17"/>
  <c r="G41" i="17"/>
  <c r="AO27" i="14"/>
  <c r="E51" i="17"/>
  <c r="E41" i="17"/>
  <c r="E21" i="17"/>
  <c r="AQ26" i="14"/>
  <c r="G50" i="17"/>
  <c r="G40" i="17"/>
  <c r="G20" i="17"/>
  <c r="CA14" i="14"/>
  <c r="BX14" i="14" s="1"/>
  <c r="BZ14" i="14"/>
  <c r="BW14" i="14" s="1"/>
  <c r="BD24" i="14"/>
  <c r="BZ11" i="14"/>
  <c r="BW11" i="14" s="1"/>
  <c r="CA11" i="14"/>
  <c r="BX11" i="14" s="1"/>
  <c r="BU25" i="14"/>
  <c r="M15" i="21"/>
  <c r="N15" i="21"/>
  <c r="AA15" i="21"/>
  <c r="M16" i="20"/>
  <c r="N16" i="20"/>
  <c r="G17" i="21"/>
  <c r="G16" i="21"/>
  <c r="L15" i="21"/>
  <c r="C18" i="21"/>
  <c r="D18" i="21" s="1"/>
  <c r="A18" i="21" s="1"/>
  <c r="AB15" i="21"/>
  <c r="Z15" i="21"/>
  <c r="W15" i="21"/>
  <c r="Y15" i="21" s="1"/>
  <c r="E17" i="21"/>
  <c r="F16" i="21"/>
  <c r="E16" i="21"/>
  <c r="BV13" i="14"/>
  <c r="BY13" i="14" s="1"/>
  <c r="BN13" i="14"/>
  <c r="BK13" i="14" s="1"/>
  <c r="BM13" i="14"/>
  <c r="BJ13" i="14" s="1"/>
  <c r="AC26" i="14"/>
  <c r="F50" i="18"/>
  <c r="F20" i="18"/>
  <c r="U26" i="14"/>
  <c r="F40" i="18"/>
  <c r="V15" i="21"/>
  <c r="V16" i="24"/>
  <c r="K15" i="21"/>
  <c r="H17" i="21"/>
  <c r="F17" i="21"/>
  <c r="H16" i="21"/>
  <c r="V16" i="20"/>
  <c r="S16" i="16"/>
  <c r="U16" i="16" s="1"/>
  <c r="R16" i="16"/>
  <c r="T16" i="16" s="1"/>
  <c r="S18" i="22"/>
  <c r="R18" i="22"/>
  <c r="T18" i="22" s="1"/>
  <c r="R17" i="21"/>
  <c r="T17" i="21" s="1"/>
  <c r="S17" i="21"/>
  <c r="U17" i="21" s="1"/>
  <c r="S16" i="21"/>
  <c r="U16" i="21" s="1"/>
  <c r="R16" i="21"/>
  <c r="T16" i="21" s="1"/>
  <c r="Q15" i="15"/>
  <c r="BM12" i="14"/>
  <c r="BJ12" i="14" s="1"/>
  <c r="BN12" i="14"/>
  <c r="BK12" i="14" s="1"/>
  <c r="W16" i="20"/>
  <c r="Y16" i="20" s="1"/>
  <c r="K16" i="20"/>
  <c r="BZ12" i="14"/>
  <c r="BW12" i="14" s="1"/>
  <c r="CA12" i="14"/>
  <c r="BX12" i="14" s="1"/>
  <c r="AI49" i="19"/>
  <c r="AI47" i="19"/>
  <c r="AI58" i="19"/>
  <c r="AI46" i="19"/>
  <c r="AI57" i="19"/>
  <c r="AI38" i="19"/>
  <c r="AI17" i="19"/>
  <c r="AI59" i="19"/>
  <c r="AI39" i="19"/>
  <c r="AI35" i="19"/>
  <c r="AI28" i="19"/>
  <c r="AI26" i="19"/>
  <c r="AI19" i="19"/>
  <c r="AI16" i="19"/>
  <c r="AI48" i="19"/>
  <c r="AI45" i="19"/>
  <c r="AI55" i="19"/>
  <c r="AI36" i="19"/>
  <c r="AI56" i="19"/>
  <c r="AI37" i="19"/>
  <c r="AI29" i="19"/>
  <c r="AI27" i="19"/>
  <c r="AI25" i="19"/>
  <c r="AI18" i="19"/>
  <c r="AI15" i="19"/>
  <c r="AI58" i="25"/>
  <c r="AI56" i="25"/>
  <c r="AI39" i="25"/>
  <c r="AI37" i="25"/>
  <c r="AI35" i="25"/>
  <c r="AI47" i="25"/>
  <c r="AI29" i="25"/>
  <c r="AI27" i="25"/>
  <c r="AI25" i="25"/>
  <c r="AI18" i="25"/>
  <c r="AI48" i="25"/>
  <c r="AI17" i="25"/>
  <c r="AI59" i="25"/>
  <c r="AI57" i="25"/>
  <c r="AI55" i="25"/>
  <c r="AI38" i="25"/>
  <c r="AI36" i="25"/>
  <c r="AI49" i="25"/>
  <c r="AI45" i="25"/>
  <c r="AI28" i="25"/>
  <c r="AI26" i="25"/>
  <c r="AI19" i="25"/>
  <c r="AI16" i="25"/>
  <c r="AI46" i="25"/>
  <c r="AI15" i="25"/>
  <c r="AJ58" i="20"/>
  <c r="AJ48" i="20"/>
  <c r="AJ46" i="20"/>
  <c r="AJ57" i="20"/>
  <c r="AJ38" i="20"/>
  <c r="AJ17" i="20"/>
  <c r="AJ59" i="20"/>
  <c r="AJ39" i="20"/>
  <c r="AJ35" i="20"/>
  <c r="AJ28" i="20"/>
  <c r="AJ26" i="20"/>
  <c r="AJ19" i="20"/>
  <c r="AJ16" i="20"/>
  <c r="AJ49" i="20"/>
  <c r="AJ45" i="20"/>
  <c r="AJ36" i="20"/>
  <c r="AJ56" i="20"/>
  <c r="AJ29" i="20"/>
  <c r="AJ25" i="20"/>
  <c r="AJ55" i="20"/>
  <c r="AJ18" i="20"/>
  <c r="AJ47" i="20"/>
  <c r="AJ15" i="20"/>
  <c r="AJ37" i="20"/>
  <c r="AJ27" i="20"/>
  <c r="AI58" i="20"/>
  <c r="AI56" i="20"/>
  <c r="AI39" i="20"/>
  <c r="AI37" i="20"/>
  <c r="AI35" i="20"/>
  <c r="AI47" i="20"/>
  <c r="AI29" i="20"/>
  <c r="AI27" i="20"/>
  <c r="AI25" i="20"/>
  <c r="AI18" i="20"/>
  <c r="AI48" i="20"/>
  <c r="AI17" i="20"/>
  <c r="AI59" i="20"/>
  <c r="AI55" i="20"/>
  <c r="AI36" i="20"/>
  <c r="AI45" i="20"/>
  <c r="AI26" i="20"/>
  <c r="AI16" i="20"/>
  <c r="AI15" i="20"/>
  <c r="AI38" i="20"/>
  <c r="AI49" i="20"/>
  <c r="AI28" i="20"/>
  <c r="AI46" i="20"/>
  <c r="AI57" i="20"/>
  <c r="AI19" i="20"/>
  <c r="AJ49" i="21"/>
  <c r="AJ47" i="21"/>
  <c r="AJ45" i="21"/>
  <c r="AJ55" i="21"/>
  <c r="AJ36" i="21"/>
  <c r="AJ15" i="21"/>
  <c r="AJ56" i="21"/>
  <c r="AJ37" i="21"/>
  <c r="AJ29" i="21"/>
  <c r="AJ26" i="21"/>
  <c r="AJ18" i="21"/>
  <c r="AJ25" i="21"/>
  <c r="AJ58" i="21"/>
  <c r="AJ46" i="21"/>
  <c r="AJ38" i="21"/>
  <c r="AJ59" i="21"/>
  <c r="AJ35" i="21"/>
  <c r="AJ19" i="21"/>
  <c r="AJ16" i="21"/>
  <c r="AJ48" i="21"/>
  <c r="AJ57" i="21"/>
  <c r="AJ17" i="21"/>
  <c r="AJ39" i="21"/>
  <c r="AJ28" i="21"/>
  <c r="AJ27" i="21"/>
  <c r="AJ59" i="18"/>
  <c r="AJ57" i="18"/>
  <c r="AJ55" i="18"/>
  <c r="AJ38" i="18"/>
  <c r="AJ36" i="18"/>
  <c r="AJ48" i="18"/>
  <c r="AJ29" i="18"/>
  <c r="AJ27" i="18"/>
  <c r="AJ25" i="18"/>
  <c r="AJ18" i="18"/>
  <c r="AJ49" i="18"/>
  <c r="AJ45" i="18"/>
  <c r="AJ17" i="18"/>
  <c r="AJ58" i="18"/>
  <c r="AJ56" i="18"/>
  <c r="AJ37" i="18"/>
  <c r="AJ35" i="18"/>
  <c r="AJ46" i="18"/>
  <c r="AJ28" i="18"/>
  <c r="AJ26" i="18"/>
  <c r="AJ19" i="18"/>
  <c r="AJ16" i="18"/>
  <c r="AJ47" i="18"/>
  <c r="AJ39" i="18"/>
  <c r="AJ15" i="18"/>
  <c r="AI49" i="22"/>
  <c r="AI47" i="22"/>
  <c r="AI45" i="22"/>
  <c r="AI55" i="22"/>
  <c r="AI36" i="22"/>
  <c r="AI15" i="22"/>
  <c r="AI56" i="22"/>
  <c r="AI37" i="22"/>
  <c r="AI29" i="22"/>
  <c r="AI26" i="22"/>
  <c r="AI58" i="22"/>
  <c r="AI46" i="22"/>
  <c r="AI38" i="22"/>
  <c r="AI59" i="22"/>
  <c r="AI35" i="22"/>
  <c r="AI19" i="22"/>
  <c r="AI27" i="22"/>
  <c r="AI16" i="22"/>
  <c r="AI48" i="22"/>
  <c r="AI17" i="22"/>
  <c r="AI28" i="22"/>
  <c r="AI25" i="22"/>
  <c r="AI57" i="22"/>
  <c r="AI39" i="22"/>
  <c r="AI18" i="22"/>
  <c r="AI59" i="24"/>
  <c r="AI57" i="24"/>
  <c r="AI55" i="24"/>
  <c r="AI38" i="24"/>
  <c r="AI36" i="24"/>
  <c r="AI49" i="24"/>
  <c r="AI45" i="24"/>
  <c r="AI28" i="24"/>
  <c r="AI26" i="24"/>
  <c r="AI19" i="24"/>
  <c r="AI16" i="24"/>
  <c r="AI46" i="24"/>
  <c r="AI15" i="24"/>
  <c r="AI58" i="24"/>
  <c r="AI56" i="24"/>
  <c r="AI39" i="24"/>
  <c r="AI37" i="24"/>
  <c r="AI35" i="24"/>
  <c r="AI47" i="24"/>
  <c r="AI29" i="24"/>
  <c r="AI27" i="24"/>
  <c r="AI25" i="24"/>
  <c r="AI18" i="24"/>
  <c r="AI48" i="24"/>
  <c r="AI17" i="24"/>
  <c r="AJ58" i="19"/>
  <c r="AJ56" i="19"/>
  <c r="AJ39" i="19"/>
  <c r="AJ37" i="19"/>
  <c r="AJ35" i="19"/>
  <c r="AJ46" i="19"/>
  <c r="AJ28" i="19"/>
  <c r="AJ26" i="19"/>
  <c r="AJ19" i="19"/>
  <c r="AJ16" i="19"/>
  <c r="AJ47" i="19"/>
  <c r="AJ15" i="19"/>
  <c r="AJ59" i="19"/>
  <c r="AJ57" i="19"/>
  <c r="AJ55" i="19"/>
  <c r="AJ36" i="19"/>
  <c r="AJ48" i="19"/>
  <c r="AJ29" i="19"/>
  <c r="AJ27" i="19"/>
  <c r="AJ18" i="19"/>
  <c r="AJ49" i="19"/>
  <c r="AJ45" i="19"/>
  <c r="AJ17" i="19"/>
  <c r="AJ38" i="19"/>
  <c r="AJ25" i="19"/>
  <c r="AJ58" i="25"/>
  <c r="AJ48" i="25"/>
  <c r="AJ46" i="25"/>
  <c r="AJ57" i="25"/>
  <c r="AJ38" i="25"/>
  <c r="AJ17" i="25"/>
  <c r="AJ59" i="25"/>
  <c r="AJ39" i="25"/>
  <c r="AJ35" i="25"/>
  <c r="AJ28" i="25"/>
  <c r="AJ19" i="25"/>
  <c r="AJ27" i="25"/>
  <c r="AJ16" i="25"/>
  <c r="AJ49" i="25"/>
  <c r="AJ47" i="25"/>
  <c r="AJ45" i="25"/>
  <c r="AJ55" i="25"/>
  <c r="AJ36" i="25"/>
  <c r="AJ15" i="25"/>
  <c r="AJ56" i="25"/>
  <c r="AJ37" i="25"/>
  <c r="AJ29" i="25"/>
  <c r="AJ26" i="25"/>
  <c r="AJ18" i="25"/>
  <c r="AJ25" i="25"/>
  <c r="AJ58" i="23"/>
  <c r="AJ49" i="23"/>
  <c r="AJ47" i="23"/>
  <c r="AJ45" i="23"/>
  <c r="AJ55" i="23"/>
  <c r="AJ36" i="23"/>
  <c r="AJ15" i="23"/>
  <c r="AJ56" i="23"/>
  <c r="AJ37" i="23"/>
  <c r="AJ29" i="23"/>
  <c r="AJ26" i="23"/>
  <c r="AJ18" i="23"/>
  <c r="AJ25" i="23"/>
  <c r="AJ48" i="23"/>
  <c r="AJ57" i="23"/>
  <c r="AJ17" i="23"/>
  <c r="AJ39" i="23"/>
  <c r="AJ28" i="23"/>
  <c r="AJ27" i="23"/>
  <c r="AJ46" i="23"/>
  <c r="AJ59" i="23"/>
  <c r="AJ19" i="23"/>
  <c r="AJ38" i="23"/>
  <c r="AJ35" i="23"/>
  <c r="AJ16" i="23"/>
  <c r="AI59" i="23"/>
  <c r="AI57" i="23"/>
  <c r="AI55" i="23"/>
  <c r="AI38" i="23"/>
  <c r="AI36" i="23"/>
  <c r="AI49" i="23"/>
  <c r="AI45" i="23"/>
  <c r="AI28" i="23"/>
  <c r="AI26" i="23"/>
  <c r="AI19" i="23"/>
  <c r="AI16" i="23"/>
  <c r="AI46" i="23"/>
  <c r="AI15" i="23"/>
  <c r="AI58" i="23"/>
  <c r="AI39" i="23"/>
  <c r="AI35" i="23"/>
  <c r="AI29" i="23"/>
  <c r="AI25" i="23"/>
  <c r="AI48" i="23"/>
  <c r="AI56" i="23"/>
  <c r="AI47" i="23"/>
  <c r="AI18" i="23"/>
  <c r="AI37" i="23"/>
  <c r="AI27" i="23"/>
  <c r="AI17" i="23"/>
  <c r="AI59" i="21"/>
  <c r="AI57" i="21"/>
  <c r="AI55" i="21"/>
  <c r="AI38" i="21"/>
  <c r="AI36" i="21"/>
  <c r="AI49" i="21"/>
  <c r="AI45" i="21"/>
  <c r="AI28" i="21"/>
  <c r="AI26" i="21"/>
  <c r="AI19" i="21"/>
  <c r="AI16" i="21"/>
  <c r="AI46" i="21"/>
  <c r="AI15" i="21"/>
  <c r="AI56" i="21"/>
  <c r="AI37" i="21"/>
  <c r="AI47" i="21"/>
  <c r="AI27" i="21"/>
  <c r="AI18" i="21"/>
  <c r="AI17" i="21"/>
  <c r="AI58" i="21"/>
  <c r="AI39" i="21"/>
  <c r="AI35" i="21"/>
  <c r="AI29" i="21"/>
  <c r="AI25" i="21"/>
  <c r="AI48" i="21"/>
  <c r="AI49" i="18"/>
  <c r="AI47" i="18"/>
  <c r="AI45" i="18"/>
  <c r="AI55" i="18"/>
  <c r="AI36" i="18"/>
  <c r="AI15" i="18"/>
  <c r="AI56" i="18"/>
  <c r="AI37" i="18"/>
  <c r="AI29" i="18"/>
  <c r="AI27" i="18"/>
  <c r="AI25" i="18"/>
  <c r="AI18" i="18"/>
  <c r="AI58" i="18"/>
  <c r="AI46" i="18"/>
  <c r="AI57" i="18"/>
  <c r="AI38" i="18"/>
  <c r="AI17" i="18"/>
  <c r="AI59" i="18"/>
  <c r="AI39" i="18"/>
  <c r="AI28" i="18"/>
  <c r="AI26" i="18"/>
  <c r="AI19" i="18"/>
  <c r="AI16" i="18"/>
  <c r="AI48" i="18"/>
  <c r="AI35" i="18"/>
  <c r="AJ59" i="22"/>
  <c r="AJ57" i="22"/>
  <c r="AJ55" i="22"/>
  <c r="AJ38" i="22"/>
  <c r="AJ36" i="22"/>
  <c r="AJ48" i="22"/>
  <c r="AJ29" i="22"/>
  <c r="AJ27" i="22"/>
  <c r="AJ25" i="22"/>
  <c r="AJ18" i="22"/>
  <c r="AJ49" i="22"/>
  <c r="AJ45" i="22"/>
  <c r="AJ17" i="22"/>
  <c r="AJ58" i="22"/>
  <c r="AJ39" i="22"/>
  <c r="AJ35" i="22"/>
  <c r="AJ28" i="22"/>
  <c r="AJ19" i="22"/>
  <c r="AJ47" i="22"/>
  <c r="AJ56" i="22"/>
  <c r="AJ37" i="22"/>
  <c r="AJ46" i="22"/>
  <c r="AJ26" i="22"/>
  <c r="AJ16" i="22"/>
  <c r="AJ15" i="22"/>
  <c r="AJ49" i="24"/>
  <c r="AJ47" i="24"/>
  <c r="AJ45" i="24"/>
  <c r="AJ55" i="24"/>
  <c r="AJ36" i="24"/>
  <c r="AJ15" i="24"/>
  <c r="AJ56" i="24"/>
  <c r="AJ37" i="24"/>
  <c r="AJ29" i="24"/>
  <c r="AJ27" i="24"/>
  <c r="AJ25" i="24"/>
  <c r="AJ18" i="24"/>
  <c r="AJ58" i="24"/>
  <c r="AJ48" i="24"/>
  <c r="AJ46" i="24"/>
  <c r="AJ57" i="24"/>
  <c r="AJ38" i="24"/>
  <c r="AJ17" i="24"/>
  <c r="AJ59" i="24"/>
  <c r="AJ39" i="24"/>
  <c r="AJ35" i="24"/>
  <c r="AJ28" i="24"/>
  <c r="AJ26" i="24"/>
  <c r="AJ19" i="24"/>
  <c r="AJ16" i="24"/>
  <c r="V17" i="25"/>
  <c r="K16" i="24"/>
  <c r="Q15" i="25"/>
  <c r="AB16" i="25"/>
  <c r="Z16" i="25"/>
  <c r="N16" i="25"/>
  <c r="M16" i="25"/>
  <c r="AA16" i="25"/>
  <c r="W16" i="25"/>
  <c r="K16" i="25"/>
  <c r="AA17" i="25"/>
  <c r="W17" i="25"/>
  <c r="M17" i="25"/>
  <c r="Z17" i="25"/>
  <c r="N17" i="25"/>
  <c r="AB17" i="25"/>
  <c r="D17" i="24"/>
  <c r="A17" i="24" s="1"/>
  <c r="S17" i="24" s="1"/>
  <c r="C18" i="24"/>
  <c r="L16" i="25"/>
  <c r="V16" i="25"/>
  <c r="Y15" i="25"/>
  <c r="X15" i="25"/>
  <c r="L16" i="23"/>
  <c r="D17" i="23"/>
  <c r="A17" i="23" s="1"/>
  <c r="O17" i="23" s="1"/>
  <c r="C18" i="23"/>
  <c r="V16" i="23"/>
  <c r="Q15" i="19"/>
  <c r="F18" i="22"/>
  <c r="H18" i="22"/>
  <c r="G18" i="22"/>
  <c r="E18" i="22"/>
  <c r="AB16" i="23"/>
  <c r="Z16" i="23"/>
  <c r="N16" i="23"/>
  <c r="M16" i="23"/>
  <c r="AA16" i="23"/>
  <c r="W16" i="23"/>
  <c r="K16" i="23"/>
  <c r="Y15" i="23"/>
  <c r="X15" i="23"/>
  <c r="D17" i="20"/>
  <c r="A17" i="20" s="1"/>
  <c r="C18" i="20"/>
  <c r="L17" i="17"/>
  <c r="P16" i="19"/>
  <c r="E18" i="18"/>
  <c r="G18" i="18"/>
  <c r="F18" i="18"/>
  <c r="H18" i="18"/>
  <c r="Q15" i="17"/>
  <c r="AJ59" i="15"/>
  <c r="AJ57" i="15"/>
  <c r="AJ55" i="15"/>
  <c r="AJ48" i="15"/>
  <c r="AJ46" i="15"/>
  <c r="AJ29" i="15"/>
  <c r="AJ39" i="15"/>
  <c r="AJ37" i="15"/>
  <c r="AJ35" i="15"/>
  <c r="AJ26" i="15"/>
  <c r="AJ19" i="15"/>
  <c r="AJ16" i="15"/>
  <c r="AJ15" i="15"/>
  <c r="AJ58" i="15"/>
  <c r="AJ49" i="15"/>
  <c r="AJ45" i="15"/>
  <c r="AJ38" i="15"/>
  <c r="AJ27" i="15"/>
  <c r="AJ18" i="15"/>
  <c r="AJ56" i="15"/>
  <c r="AJ47" i="15"/>
  <c r="AJ28" i="15"/>
  <c r="AJ36" i="15"/>
  <c r="AJ25" i="15"/>
  <c r="AJ17" i="15"/>
  <c r="AI59" i="17"/>
  <c r="AI57" i="17"/>
  <c r="AI55" i="17"/>
  <c r="AI46" i="17"/>
  <c r="AI38" i="17"/>
  <c r="AI36" i="17"/>
  <c r="AI49" i="17"/>
  <c r="AI29" i="17"/>
  <c r="AI25" i="17"/>
  <c r="AI15" i="17"/>
  <c r="AI28" i="17"/>
  <c r="AI19" i="17"/>
  <c r="AI16" i="17"/>
  <c r="AI58" i="17"/>
  <c r="AI56" i="17"/>
  <c r="AI48" i="17"/>
  <c r="AI39" i="17"/>
  <c r="AI37" i="17"/>
  <c r="AI35" i="17"/>
  <c r="AI45" i="17"/>
  <c r="AI27" i="17"/>
  <c r="AI17" i="17"/>
  <c r="AI47" i="17"/>
  <c r="AI26" i="17"/>
  <c r="AI18" i="17"/>
  <c r="AI58" i="16"/>
  <c r="AI56" i="16"/>
  <c r="AI39" i="16"/>
  <c r="AI37" i="16"/>
  <c r="AI35" i="16"/>
  <c r="AI47" i="16"/>
  <c r="AI29" i="16"/>
  <c r="AI27" i="16"/>
  <c r="AI25" i="16"/>
  <c r="AI18" i="16"/>
  <c r="AI48" i="16"/>
  <c r="AI17" i="16"/>
  <c r="AI57" i="16"/>
  <c r="AI38" i="16"/>
  <c r="AI49" i="16"/>
  <c r="AI28" i="16"/>
  <c r="AI19" i="16"/>
  <c r="AI46" i="16"/>
  <c r="AI59" i="16"/>
  <c r="AI55" i="16"/>
  <c r="AI36" i="16"/>
  <c r="AI45" i="16"/>
  <c r="AI26" i="16"/>
  <c r="AI16" i="16"/>
  <c r="AI15" i="16"/>
  <c r="AI48" i="15"/>
  <c r="AI46" i="15"/>
  <c r="AI58" i="15"/>
  <c r="AI56" i="15"/>
  <c r="AI39" i="15"/>
  <c r="AI37" i="15"/>
  <c r="AI35" i="15"/>
  <c r="AI29" i="15"/>
  <c r="AI17" i="15"/>
  <c r="AI27" i="15"/>
  <c r="AI25" i="15"/>
  <c r="AI18" i="15"/>
  <c r="AI47" i="15"/>
  <c r="AI57" i="15"/>
  <c r="AI38" i="15"/>
  <c r="AI45" i="15"/>
  <c r="AI15" i="15"/>
  <c r="AI19" i="15"/>
  <c r="AI49" i="15"/>
  <c r="AI59" i="15"/>
  <c r="AI55" i="15"/>
  <c r="AI36" i="15"/>
  <c r="AI28" i="15"/>
  <c r="AI26" i="15"/>
  <c r="AI16" i="15"/>
  <c r="AJ57" i="17"/>
  <c r="AJ49" i="17"/>
  <c r="AJ47" i="17"/>
  <c r="AJ45" i="17"/>
  <c r="AJ29" i="17"/>
  <c r="AJ27" i="17"/>
  <c r="AJ25" i="17"/>
  <c r="AJ38" i="17"/>
  <c r="AJ18" i="17"/>
  <c r="AJ55" i="17"/>
  <c r="AJ37" i="17"/>
  <c r="AJ17" i="17"/>
  <c r="AJ59" i="17"/>
  <c r="AJ48" i="17"/>
  <c r="AJ56" i="17"/>
  <c r="AJ26" i="17"/>
  <c r="AJ36" i="17"/>
  <c r="AJ39" i="17"/>
  <c r="AJ15" i="17"/>
  <c r="AJ58" i="17"/>
  <c r="AJ46" i="17"/>
  <c r="AJ28" i="17"/>
  <c r="AJ19" i="17"/>
  <c r="AJ16" i="17"/>
  <c r="AJ35" i="17"/>
  <c r="AJ58" i="16"/>
  <c r="AJ48" i="16"/>
  <c r="AJ46" i="16"/>
  <c r="AJ57" i="16"/>
  <c r="AJ38" i="16"/>
  <c r="AJ17" i="16"/>
  <c r="AJ59" i="16"/>
  <c r="AJ39" i="16"/>
  <c r="AJ35" i="16"/>
  <c r="AJ28" i="16"/>
  <c r="AJ19" i="16"/>
  <c r="AJ27" i="16"/>
  <c r="AJ16" i="16"/>
  <c r="AJ47" i="16"/>
  <c r="AJ55" i="16"/>
  <c r="AJ15" i="16"/>
  <c r="AJ37" i="16"/>
  <c r="AJ26" i="16"/>
  <c r="AJ25" i="16"/>
  <c r="AJ49" i="16"/>
  <c r="AJ45" i="16"/>
  <c r="AJ36" i="16"/>
  <c r="AJ56" i="16"/>
  <c r="AJ29" i="16"/>
  <c r="AJ18" i="16"/>
  <c r="Q16" i="17"/>
  <c r="E16" i="16"/>
  <c r="G16" i="16"/>
  <c r="H16" i="16"/>
  <c r="F16" i="16"/>
  <c r="Y16" i="17"/>
  <c r="X16" i="17"/>
  <c r="X15" i="17"/>
  <c r="Y15" i="17"/>
  <c r="V17" i="17"/>
  <c r="C17" i="16"/>
  <c r="D18" i="17"/>
  <c r="A18" i="17" s="1"/>
  <c r="O18" i="17" s="1"/>
  <c r="C19" i="17"/>
  <c r="C20" i="17" s="1"/>
  <c r="C21" i="17" s="1"/>
  <c r="AB17" i="17"/>
  <c r="Z17" i="17"/>
  <c r="N17" i="17"/>
  <c r="AA17" i="17"/>
  <c r="W17" i="17"/>
  <c r="M17" i="17"/>
  <c r="K17" i="17"/>
  <c r="AC17" i="17" s="1"/>
  <c r="AA15" i="16"/>
  <c r="W15" i="16"/>
  <c r="M15" i="16"/>
  <c r="K15" i="16"/>
  <c r="Z15" i="16"/>
  <c r="N15" i="16"/>
  <c r="AB15" i="16"/>
  <c r="L15" i="16"/>
  <c r="U15" i="16"/>
  <c r="V15" i="16" s="1"/>
  <c r="Q16" i="15"/>
  <c r="D18" i="15"/>
  <c r="A18" i="15" s="1"/>
  <c r="C19" i="15"/>
  <c r="C20" i="15" s="1"/>
  <c r="C21" i="15" s="1"/>
  <c r="Y16" i="15"/>
  <c r="X16" i="15"/>
  <c r="X15" i="15"/>
  <c r="Y15" i="15"/>
  <c r="AJ56" i="11"/>
  <c r="AJ25" i="11"/>
  <c r="AJ19" i="11"/>
  <c r="AJ38" i="11"/>
  <c r="AJ57" i="11"/>
  <c r="AJ26" i="11"/>
  <c r="AJ15" i="11"/>
  <c r="AJ47" i="11"/>
  <c r="AJ29" i="11"/>
  <c r="AJ16" i="11"/>
  <c r="AJ48" i="11"/>
  <c r="AJ35" i="11"/>
  <c r="AJ17" i="11"/>
  <c r="AJ58" i="11"/>
  <c r="AJ49" i="11"/>
  <c r="AJ45" i="11"/>
  <c r="AJ36" i="11"/>
  <c r="AJ27" i="11"/>
  <c r="AJ18" i="11"/>
  <c r="AJ59" i="11"/>
  <c r="AJ55" i="11"/>
  <c r="AJ46" i="11"/>
  <c r="AJ37" i="11"/>
  <c r="A15" i="11"/>
  <c r="C16" i="11"/>
  <c r="D16" i="11" s="1"/>
  <c r="E15" i="11" l="1"/>
  <c r="J16" i="20"/>
  <c r="I16" i="20"/>
  <c r="L16" i="20" s="1"/>
  <c r="AC16" i="20" s="1"/>
  <c r="O16" i="20"/>
  <c r="Q16" i="20" s="1"/>
  <c r="L15" i="20"/>
  <c r="AC15" i="21"/>
  <c r="V16" i="19"/>
  <c r="J17" i="18"/>
  <c r="L17" i="18" s="1"/>
  <c r="AC16" i="23"/>
  <c r="AC16" i="25"/>
  <c r="AC15" i="16"/>
  <c r="Z16" i="21"/>
  <c r="Q51" i="23"/>
  <c r="N51" i="23" s="1"/>
  <c r="O20" i="24"/>
  <c r="AC20" i="24"/>
  <c r="O50" i="24"/>
  <c r="P50" i="24" s="1"/>
  <c r="M50" i="24" s="1"/>
  <c r="AC50" i="24"/>
  <c r="AC40" i="24"/>
  <c r="O40" i="24"/>
  <c r="P40" i="24" s="1"/>
  <c r="M40" i="24" s="1"/>
  <c r="O21" i="24"/>
  <c r="Q21" i="24" s="1"/>
  <c r="N21" i="24" s="1"/>
  <c r="AC21" i="24"/>
  <c r="Q51" i="24"/>
  <c r="N51" i="24" s="1"/>
  <c r="AC41" i="24"/>
  <c r="O41" i="24"/>
  <c r="AC51" i="25"/>
  <c r="O51" i="25"/>
  <c r="H18" i="25"/>
  <c r="I51" i="19"/>
  <c r="L51" i="19" s="1"/>
  <c r="O16" i="18"/>
  <c r="AC16" i="18"/>
  <c r="Q40" i="23"/>
  <c r="N40" i="23" s="1"/>
  <c r="D19" i="22"/>
  <c r="A19" i="22" s="1"/>
  <c r="K17" i="25"/>
  <c r="L17" i="25"/>
  <c r="J17" i="19"/>
  <c r="Q17" i="19"/>
  <c r="S17" i="19"/>
  <c r="U17" i="19" s="1"/>
  <c r="F17" i="19"/>
  <c r="E17" i="19"/>
  <c r="I17" i="19"/>
  <c r="R17" i="19"/>
  <c r="T17" i="19" s="1"/>
  <c r="V17" i="19" s="1"/>
  <c r="H17" i="19"/>
  <c r="G17" i="19"/>
  <c r="L16" i="19"/>
  <c r="W16" i="19"/>
  <c r="AB16" i="19"/>
  <c r="N16" i="19"/>
  <c r="AA16" i="19"/>
  <c r="M16" i="19"/>
  <c r="Z16" i="19"/>
  <c r="K16" i="19"/>
  <c r="D18" i="19"/>
  <c r="A18" i="19" s="1"/>
  <c r="O18" i="19" s="1"/>
  <c r="C19" i="19"/>
  <c r="C19" i="21"/>
  <c r="C20" i="21" s="1"/>
  <c r="C21" i="21" s="1"/>
  <c r="Q20" i="23"/>
  <c r="N20" i="23" s="1"/>
  <c r="Q50" i="23"/>
  <c r="N50" i="23" s="1"/>
  <c r="J41" i="18"/>
  <c r="I41" i="18"/>
  <c r="J40" i="19"/>
  <c r="I40" i="19"/>
  <c r="J20" i="19"/>
  <c r="I20" i="19"/>
  <c r="J41" i="19"/>
  <c r="I41" i="19"/>
  <c r="J50" i="19"/>
  <c r="I50" i="19"/>
  <c r="J21" i="19"/>
  <c r="I21" i="19"/>
  <c r="E18" i="25"/>
  <c r="L21" i="25"/>
  <c r="L41" i="25"/>
  <c r="F18" i="25"/>
  <c r="C19" i="25"/>
  <c r="C20" i="25" s="1"/>
  <c r="C21" i="25" s="1"/>
  <c r="R18" i="25"/>
  <c r="T18" i="25" s="1"/>
  <c r="Q41" i="23"/>
  <c r="N41" i="23" s="1"/>
  <c r="L16" i="21"/>
  <c r="J18" i="17"/>
  <c r="I18" i="17"/>
  <c r="J17" i="23"/>
  <c r="I17" i="23"/>
  <c r="G18" i="25"/>
  <c r="S18" i="25"/>
  <c r="U18" i="25" s="1"/>
  <c r="D20" i="18"/>
  <c r="C21" i="18"/>
  <c r="D21" i="18" s="1"/>
  <c r="I16" i="24"/>
  <c r="J16" i="24"/>
  <c r="I17" i="22"/>
  <c r="J17" i="22"/>
  <c r="N16" i="21"/>
  <c r="Q15" i="21"/>
  <c r="BJ15" i="14"/>
  <c r="BK16" i="14" s="1"/>
  <c r="Q50" i="24"/>
  <c r="N50" i="24" s="1"/>
  <c r="K40" i="18"/>
  <c r="K20" i="18"/>
  <c r="AX16" i="14"/>
  <c r="AW16" i="14"/>
  <c r="N23" i="14"/>
  <c r="K23" i="14" s="1"/>
  <c r="W16" i="21"/>
  <c r="Y16" i="21" s="1"/>
  <c r="M16" i="21"/>
  <c r="AB16" i="21"/>
  <c r="K21" i="18"/>
  <c r="Y20" i="20"/>
  <c r="AB20" i="20" s="1"/>
  <c r="V51" i="23"/>
  <c r="W51" i="23" s="1"/>
  <c r="X51" i="23" s="1"/>
  <c r="AA51" i="23" s="1"/>
  <c r="L15" i="24"/>
  <c r="V41" i="23"/>
  <c r="W41" i="23" s="1"/>
  <c r="K51" i="18"/>
  <c r="AH27" i="14"/>
  <c r="V21" i="23"/>
  <c r="W21" i="23" s="1"/>
  <c r="Y21" i="23" s="1"/>
  <c r="AB21" i="23" s="1"/>
  <c r="S41" i="25"/>
  <c r="U41" i="25" s="1"/>
  <c r="S21" i="25"/>
  <c r="U21" i="25" s="1"/>
  <c r="S51" i="25"/>
  <c r="U51" i="25" s="1"/>
  <c r="S51" i="24"/>
  <c r="U51" i="24" s="1"/>
  <c r="S41" i="24"/>
  <c r="U41" i="24" s="1"/>
  <c r="S21" i="24"/>
  <c r="U21" i="24" s="1"/>
  <c r="Z21" i="23"/>
  <c r="R41" i="25"/>
  <c r="T41" i="25" s="1"/>
  <c r="R51" i="25"/>
  <c r="T51" i="25" s="1"/>
  <c r="V51" i="25" s="1"/>
  <c r="W51" i="25" s="1"/>
  <c r="R21" i="25"/>
  <c r="T21" i="25" s="1"/>
  <c r="V21" i="25" s="1"/>
  <c r="W21" i="25" s="1"/>
  <c r="R21" i="24"/>
  <c r="T21" i="24" s="1"/>
  <c r="R41" i="24"/>
  <c r="T41" i="24" s="1"/>
  <c r="R51" i="24"/>
  <c r="T51" i="24" s="1"/>
  <c r="K50" i="18"/>
  <c r="X40" i="20"/>
  <c r="AA40" i="20" s="1"/>
  <c r="X20" i="20"/>
  <c r="AA20" i="20" s="1"/>
  <c r="V50" i="23"/>
  <c r="W50" i="23" s="1"/>
  <c r="Z50" i="23" s="1"/>
  <c r="V20" i="23"/>
  <c r="W20" i="23" s="1"/>
  <c r="Z20" i="23" s="1"/>
  <c r="R20" i="24"/>
  <c r="T20" i="24" s="1"/>
  <c r="R50" i="24"/>
  <c r="T50" i="24" s="1"/>
  <c r="R40" i="24"/>
  <c r="T40" i="24" s="1"/>
  <c r="S50" i="24"/>
  <c r="U50" i="24" s="1"/>
  <c r="S40" i="24"/>
  <c r="U40" i="24" s="1"/>
  <c r="S20" i="24"/>
  <c r="U20" i="24" s="1"/>
  <c r="X50" i="20"/>
  <c r="AA50" i="20" s="1"/>
  <c r="Z50" i="20"/>
  <c r="Y50" i="20"/>
  <c r="AB50" i="20" s="1"/>
  <c r="V40" i="23"/>
  <c r="W40" i="23" s="1"/>
  <c r="AA16" i="21"/>
  <c r="I27" i="14"/>
  <c r="L27" i="14" s="1"/>
  <c r="M27" i="14" s="1"/>
  <c r="J27" i="14" s="1"/>
  <c r="BQ24" i="14"/>
  <c r="BD26" i="14"/>
  <c r="G40" i="11"/>
  <c r="G20" i="15"/>
  <c r="G50" i="11"/>
  <c r="G20" i="11"/>
  <c r="BB27" i="14"/>
  <c r="E41" i="11"/>
  <c r="E21" i="15"/>
  <c r="E51" i="11"/>
  <c r="E21" i="11"/>
  <c r="BD27" i="14"/>
  <c r="G41" i="11"/>
  <c r="G21" i="15"/>
  <c r="G51" i="11"/>
  <c r="G21" i="11"/>
  <c r="V23" i="14"/>
  <c r="Y23" i="14" s="1"/>
  <c r="BB24" i="14"/>
  <c r="BI25" i="14"/>
  <c r="BL25" i="14" s="1"/>
  <c r="AI24" i="14"/>
  <c r="AL24" i="14" s="1"/>
  <c r="AO26" i="14"/>
  <c r="E40" i="17"/>
  <c r="E50" i="17"/>
  <c r="E20" i="17"/>
  <c r="V24" i="14"/>
  <c r="Y24" i="14" s="1"/>
  <c r="AP27" i="14"/>
  <c r="F41" i="17"/>
  <c r="F51" i="17"/>
  <c r="F21" i="17"/>
  <c r="AZ25" i="14"/>
  <c r="AW25" i="14" s="1"/>
  <c r="BA25" i="14"/>
  <c r="AX25" i="14" s="1"/>
  <c r="AR27" i="14"/>
  <c r="H51" i="17"/>
  <c r="H41" i="17"/>
  <c r="K41" i="17" s="1"/>
  <c r="H21" i="17"/>
  <c r="BB23" i="14"/>
  <c r="AU23" i="14"/>
  <c r="E17" i="15"/>
  <c r="AR26" i="14"/>
  <c r="H40" i="17"/>
  <c r="H50" i="17"/>
  <c r="H20" i="17"/>
  <c r="X15" i="21"/>
  <c r="E17" i="20"/>
  <c r="AB17" i="20" s="1"/>
  <c r="G17" i="20"/>
  <c r="F17" i="20"/>
  <c r="H17" i="20"/>
  <c r="Z17" i="20"/>
  <c r="W15" i="20"/>
  <c r="K16" i="21"/>
  <c r="L20" i="25"/>
  <c r="L40" i="25"/>
  <c r="I26" i="14"/>
  <c r="L26" i="14" s="1"/>
  <c r="AP26" i="14"/>
  <c r="AH26" i="14"/>
  <c r="F50" i="17"/>
  <c r="F40" i="17"/>
  <c r="F20" i="17"/>
  <c r="L50" i="25"/>
  <c r="CA13" i="14"/>
  <c r="BX13" i="14" s="1"/>
  <c r="BZ13" i="14"/>
  <c r="BW13" i="14" s="1"/>
  <c r="P15" i="15"/>
  <c r="P17" i="19"/>
  <c r="V16" i="21"/>
  <c r="V17" i="21"/>
  <c r="K17" i="21"/>
  <c r="X16" i="20"/>
  <c r="S15" i="11"/>
  <c r="R15" i="11"/>
  <c r="T15" i="11" s="1"/>
  <c r="R17" i="20"/>
  <c r="T17" i="20" s="1"/>
  <c r="S17" i="20"/>
  <c r="U17" i="20" s="1"/>
  <c r="R19" i="22"/>
  <c r="T19" i="22" s="1"/>
  <c r="R17" i="23"/>
  <c r="T17" i="23" s="1"/>
  <c r="S17" i="23"/>
  <c r="U17" i="23" s="1"/>
  <c r="R17" i="24"/>
  <c r="T17" i="24" s="1"/>
  <c r="U17" i="24"/>
  <c r="S18" i="17"/>
  <c r="R18" i="17"/>
  <c r="T18" i="17" s="1"/>
  <c r="S19" i="18"/>
  <c r="U19" i="18" s="1"/>
  <c r="R19" i="18"/>
  <c r="T19" i="18" s="1"/>
  <c r="R18" i="21"/>
  <c r="T18" i="21" s="1"/>
  <c r="S18" i="21"/>
  <c r="P15" i="17"/>
  <c r="Q15" i="23"/>
  <c r="P15" i="25"/>
  <c r="P16" i="25"/>
  <c r="Q17" i="25"/>
  <c r="F17" i="24"/>
  <c r="H17" i="24"/>
  <c r="E17" i="24"/>
  <c r="G17" i="24"/>
  <c r="Y17" i="25"/>
  <c r="X17" i="25"/>
  <c r="D18" i="24"/>
  <c r="A18" i="24" s="1"/>
  <c r="C19" i="24"/>
  <c r="C20" i="24" s="1"/>
  <c r="C21" i="24" s="1"/>
  <c r="X16" i="25"/>
  <c r="Y16" i="25"/>
  <c r="E17" i="23"/>
  <c r="G17" i="23"/>
  <c r="F17" i="23"/>
  <c r="H17" i="23"/>
  <c r="P15" i="23"/>
  <c r="D18" i="23"/>
  <c r="A18" i="23" s="1"/>
  <c r="O18" i="23" s="1"/>
  <c r="C19" i="23"/>
  <c r="C20" i="23" s="1"/>
  <c r="C21" i="23" s="1"/>
  <c r="P16" i="23"/>
  <c r="Q16" i="23"/>
  <c r="X16" i="23"/>
  <c r="Y16" i="23"/>
  <c r="F19" i="22"/>
  <c r="E19" i="22"/>
  <c r="E18" i="21"/>
  <c r="G18" i="21"/>
  <c r="H18" i="21"/>
  <c r="F18" i="21"/>
  <c r="P15" i="21"/>
  <c r="D20" i="22"/>
  <c r="U18" i="22"/>
  <c r="V18" i="22" s="1"/>
  <c r="K18" i="22"/>
  <c r="D18" i="20"/>
  <c r="A18" i="20" s="1"/>
  <c r="C19" i="20"/>
  <c r="C20" i="20" s="1"/>
  <c r="C21" i="20" s="1"/>
  <c r="P17" i="17"/>
  <c r="E19" i="18"/>
  <c r="G19" i="18"/>
  <c r="F19" i="18"/>
  <c r="H19" i="18"/>
  <c r="K18" i="18"/>
  <c r="F18" i="17"/>
  <c r="H18" i="17"/>
  <c r="E18" i="17"/>
  <c r="G18" i="17"/>
  <c r="P16" i="17"/>
  <c r="X17" i="17"/>
  <c r="Y17" i="17"/>
  <c r="D19" i="17"/>
  <c r="A19" i="17" s="1"/>
  <c r="D17" i="16"/>
  <c r="A17" i="16" s="1"/>
  <c r="O17" i="16" s="1"/>
  <c r="C18" i="16"/>
  <c r="Q15" i="16"/>
  <c r="F18" i="15"/>
  <c r="H18" i="15"/>
  <c r="G18" i="15"/>
  <c r="E18" i="15"/>
  <c r="AB16" i="16"/>
  <c r="Z16" i="16"/>
  <c r="N16" i="16"/>
  <c r="M16" i="16"/>
  <c r="AA16" i="16"/>
  <c r="W16" i="16"/>
  <c r="K16" i="16"/>
  <c r="P16" i="15"/>
  <c r="L16" i="16"/>
  <c r="V16" i="16"/>
  <c r="Y15" i="16"/>
  <c r="X15" i="16"/>
  <c r="D19" i="15"/>
  <c r="A19" i="15" s="1"/>
  <c r="G15" i="11"/>
  <c r="F15" i="11"/>
  <c r="H15" i="11"/>
  <c r="A16" i="11"/>
  <c r="C17" i="11"/>
  <c r="D17" i="11" s="1"/>
  <c r="AC51" i="19" l="1"/>
  <c r="O51" i="19"/>
  <c r="X20" i="23"/>
  <c r="AA20" i="23" s="1"/>
  <c r="P21" i="24"/>
  <c r="M21" i="24" s="1"/>
  <c r="Q40" i="24"/>
  <c r="N40" i="24" s="1"/>
  <c r="O15" i="20"/>
  <c r="AC15" i="20"/>
  <c r="AA17" i="20"/>
  <c r="V18" i="25"/>
  <c r="AC16" i="21"/>
  <c r="AC17" i="25"/>
  <c r="AC16" i="19"/>
  <c r="AC16" i="16"/>
  <c r="E22" i="22"/>
  <c r="S19" i="22"/>
  <c r="U19" i="22" s="1"/>
  <c r="V19" i="22" s="1"/>
  <c r="V22" i="22" s="1"/>
  <c r="O15" i="24"/>
  <c r="P15" i="24" s="1"/>
  <c r="M15" i="24" s="1"/>
  <c r="AC15" i="24"/>
  <c r="P41" i="24"/>
  <c r="M41" i="24" s="1"/>
  <c r="Q41" i="24"/>
  <c r="N41" i="24" s="1"/>
  <c r="O40" i="25"/>
  <c r="Q40" i="25" s="1"/>
  <c r="N40" i="25" s="1"/>
  <c r="AC40" i="25"/>
  <c r="AC41" i="25"/>
  <c r="O41" i="25"/>
  <c r="D20" i="25"/>
  <c r="O50" i="25"/>
  <c r="AC50" i="25"/>
  <c r="O20" i="25"/>
  <c r="AC20" i="25"/>
  <c r="AC21" i="25"/>
  <c r="O21" i="25"/>
  <c r="L21" i="19"/>
  <c r="O17" i="18"/>
  <c r="Q17" i="18" s="1"/>
  <c r="N17" i="18" s="1"/>
  <c r="AC17" i="18"/>
  <c r="P16" i="18"/>
  <c r="M16" i="18" s="1"/>
  <c r="V51" i="24"/>
  <c r="W51" i="24" s="1"/>
  <c r="X51" i="24" s="1"/>
  <c r="AA51" i="24" s="1"/>
  <c r="V21" i="24"/>
  <c r="W21" i="24" s="1"/>
  <c r="Y21" i="24" s="1"/>
  <c r="AB21" i="24" s="1"/>
  <c r="G19" i="22"/>
  <c r="H19" i="22"/>
  <c r="L17" i="19"/>
  <c r="J18" i="19"/>
  <c r="Q18" i="19"/>
  <c r="R18" i="19"/>
  <c r="T18" i="19" s="1"/>
  <c r="F18" i="19"/>
  <c r="E18" i="19"/>
  <c r="I18" i="19"/>
  <c r="S18" i="19"/>
  <c r="U18" i="19" s="1"/>
  <c r="V18" i="19" s="1"/>
  <c r="H18" i="19"/>
  <c r="G18" i="19"/>
  <c r="K18" i="25"/>
  <c r="J18" i="25" s="1"/>
  <c r="C20" i="19"/>
  <c r="D19" i="19"/>
  <c r="A19" i="19" s="1"/>
  <c r="O19" i="19" s="1"/>
  <c r="Y16" i="19"/>
  <c r="X16" i="19"/>
  <c r="AB17" i="19"/>
  <c r="N17" i="19"/>
  <c r="AA17" i="19"/>
  <c r="K17" i="19"/>
  <c r="Z17" i="19"/>
  <c r="M17" i="19"/>
  <c r="W17" i="19"/>
  <c r="D19" i="21"/>
  <c r="A19" i="21" s="1"/>
  <c r="J41" i="17"/>
  <c r="I41" i="17"/>
  <c r="J51" i="18"/>
  <c r="I51" i="18"/>
  <c r="J21" i="18"/>
  <c r="I21" i="18"/>
  <c r="J40" i="18"/>
  <c r="I40" i="18"/>
  <c r="J50" i="18"/>
  <c r="I50" i="18"/>
  <c r="J20" i="18"/>
  <c r="I20" i="18"/>
  <c r="L41" i="19"/>
  <c r="Q51" i="19"/>
  <c r="N51" i="19" s="1"/>
  <c r="D19" i="25"/>
  <c r="A19" i="25" s="1"/>
  <c r="P51" i="25"/>
  <c r="M51" i="25" s="1"/>
  <c r="Q51" i="25"/>
  <c r="N51" i="25" s="1"/>
  <c r="V41" i="24"/>
  <c r="W41" i="24" s="1"/>
  <c r="X41" i="24" s="1"/>
  <c r="AA41" i="24" s="1"/>
  <c r="Q20" i="24"/>
  <c r="N20" i="24" s="1"/>
  <c r="P20" i="24"/>
  <c r="M20" i="24" s="1"/>
  <c r="J18" i="23"/>
  <c r="I18" i="23"/>
  <c r="I17" i="16"/>
  <c r="J17" i="16"/>
  <c r="J18" i="18"/>
  <c r="I18" i="18"/>
  <c r="I18" i="22"/>
  <c r="J18" i="22"/>
  <c r="X16" i="21"/>
  <c r="J17" i="21"/>
  <c r="I17" i="21"/>
  <c r="Q16" i="21"/>
  <c r="Q16" i="18"/>
  <c r="N16" i="18" s="1"/>
  <c r="W16" i="18"/>
  <c r="Y51" i="23"/>
  <c r="AB51" i="23" s="1"/>
  <c r="BJ16" i="14"/>
  <c r="BW15" i="14"/>
  <c r="BW16" i="14" s="1"/>
  <c r="K20" i="17"/>
  <c r="K50" i="17"/>
  <c r="N27" i="14"/>
  <c r="K27" i="14" s="1"/>
  <c r="S51" i="19" s="1"/>
  <c r="U51" i="19" s="1"/>
  <c r="X21" i="23"/>
  <c r="AA21" i="23" s="1"/>
  <c r="Z41" i="23"/>
  <c r="Y41" i="23"/>
  <c r="AB41" i="23" s="1"/>
  <c r="X41" i="23"/>
  <c r="AA41" i="23" s="1"/>
  <c r="V41" i="25"/>
  <c r="W41" i="25" s="1"/>
  <c r="Y41" i="25" s="1"/>
  <c r="AB41" i="25" s="1"/>
  <c r="K21" i="17"/>
  <c r="Z21" i="25"/>
  <c r="Y21" i="25"/>
  <c r="AB21" i="25" s="1"/>
  <c r="X21" i="25"/>
  <c r="AA21" i="25" s="1"/>
  <c r="Z41" i="25"/>
  <c r="X41" i="25"/>
  <c r="AA41" i="25" s="1"/>
  <c r="U41" i="19"/>
  <c r="Z41" i="24"/>
  <c r="Y41" i="24"/>
  <c r="AB41" i="24" s="1"/>
  <c r="R51" i="19"/>
  <c r="T51" i="19" s="1"/>
  <c r="R21" i="19"/>
  <c r="T21" i="19" s="1"/>
  <c r="R41" i="19"/>
  <c r="T41" i="19" s="1"/>
  <c r="Z51" i="24"/>
  <c r="Y51" i="24"/>
  <c r="AB51" i="24" s="1"/>
  <c r="Z21" i="24"/>
  <c r="Z51" i="25"/>
  <c r="Y51" i="25"/>
  <c r="AB51" i="25" s="1"/>
  <c r="X51" i="25"/>
  <c r="AA51" i="25" s="1"/>
  <c r="Y50" i="23"/>
  <c r="AB50" i="23" s="1"/>
  <c r="X50" i="23"/>
  <c r="AA50" i="23" s="1"/>
  <c r="Y20" i="23"/>
  <c r="AB20" i="23" s="1"/>
  <c r="S50" i="25"/>
  <c r="U50" i="25" s="1"/>
  <c r="S40" i="25"/>
  <c r="U40" i="25" s="1"/>
  <c r="S20" i="25"/>
  <c r="U20" i="25" s="1"/>
  <c r="Z40" i="23"/>
  <c r="Y40" i="23"/>
  <c r="AB40" i="23" s="1"/>
  <c r="X40" i="23"/>
  <c r="AA40" i="23" s="1"/>
  <c r="V50" i="24"/>
  <c r="W50" i="24" s="1"/>
  <c r="R20" i="25"/>
  <c r="T20" i="25" s="1"/>
  <c r="R50" i="25"/>
  <c r="T50" i="25" s="1"/>
  <c r="V50" i="25" s="1"/>
  <c r="R40" i="25"/>
  <c r="T40" i="25" s="1"/>
  <c r="W50" i="25"/>
  <c r="V40" i="24"/>
  <c r="W40" i="24" s="1"/>
  <c r="V20" i="24"/>
  <c r="W20" i="24" s="1"/>
  <c r="L17" i="22"/>
  <c r="L16" i="24"/>
  <c r="K40" i="17"/>
  <c r="K51" i="17"/>
  <c r="AV24" i="14"/>
  <c r="AY24" i="14" s="1"/>
  <c r="AZ24" i="14" s="1"/>
  <c r="AW24" i="14" s="1"/>
  <c r="BV25" i="14"/>
  <c r="BY25" i="14" s="1"/>
  <c r="CA25" i="14" s="1"/>
  <c r="BX25" i="14" s="1"/>
  <c r="BE26" i="14"/>
  <c r="H20" i="15"/>
  <c r="H50" i="11"/>
  <c r="H20" i="11"/>
  <c r="H40" i="11"/>
  <c r="P51" i="19"/>
  <c r="M51" i="19" s="1"/>
  <c r="AI27" i="14"/>
  <c r="AL27" i="14" s="1"/>
  <c r="AI23" i="14"/>
  <c r="AL23" i="14" s="1"/>
  <c r="V27" i="14"/>
  <c r="Y27" i="14" s="1"/>
  <c r="BB26" i="14"/>
  <c r="E20" i="15"/>
  <c r="E50" i="11"/>
  <c r="E20" i="11"/>
  <c r="E40" i="11"/>
  <c r="BN25" i="14"/>
  <c r="BK25" i="14" s="1"/>
  <c r="S19" i="15" s="1"/>
  <c r="U19" i="15" s="1"/>
  <c r="BM25" i="14"/>
  <c r="BJ25" i="14" s="1"/>
  <c r="R19" i="15" s="1"/>
  <c r="T19" i="15" s="1"/>
  <c r="Z23" i="14"/>
  <c r="W23" i="14" s="1"/>
  <c r="AA23" i="14"/>
  <c r="X23" i="14" s="1"/>
  <c r="S17" i="18" s="1"/>
  <c r="U17" i="18" s="1"/>
  <c r="BQ27" i="14"/>
  <c r="G51" i="15"/>
  <c r="G41" i="15"/>
  <c r="BQ26" i="14"/>
  <c r="G50" i="15"/>
  <c r="G40" i="15"/>
  <c r="K17" i="15"/>
  <c r="BO23" i="14"/>
  <c r="BH23" i="14"/>
  <c r="BE27" i="14"/>
  <c r="H21" i="15"/>
  <c r="H51" i="11"/>
  <c r="H21" i="11"/>
  <c r="H41" i="11"/>
  <c r="BC27" i="14"/>
  <c r="F21" i="15"/>
  <c r="F51" i="11"/>
  <c r="F21" i="11"/>
  <c r="F41" i="11"/>
  <c r="AA24" i="14"/>
  <c r="X24" i="14" s="1"/>
  <c r="S18" i="18" s="1"/>
  <c r="U18" i="18" s="1"/>
  <c r="Z24" i="14"/>
  <c r="W24" i="14" s="1"/>
  <c r="R18" i="18" s="1"/>
  <c r="T18" i="18" s="1"/>
  <c r="AM24" i="14"/>
  <c r="AJ24" i="14" s="1"/>
  <c r="AN24" i="14"/>
  <c r="AK24" i="14" s="1"/>
  <c r="BO24" i="14"/>
  <c r="AU27" i="14"/>
  <c r="BO27" i="14"/>
  <c r="E51" i="15"/>
  <c r="E41" i="15"/>
  <c r="BH24" i="14"/>
  <c r="Y15" i="20"/>
  <c r="X15" i="20"/>
  <c r="P50" i="25"/>
  <c r="M50" i="25" s="1"/>
  <c r="Q50" i="25"/>
  <c r="N50" i="25" s="1"/>
  <c r="L50" i="19"/>
  <c r="L20" i="19"/>
  <c r="Q20" i="25"/>
  <c r="N20" i="25" s="1"/>
  <c r="P20" i="25"/>
  <c r="M20" i="25" s="1"/>
  <c r="V26" i="14"/>
  <c r="Y26" i="14" s="1"/>
  <c r="BC26" i="14"/>
  <c r="AU26" i="14"/>
  <c r="F20" i="15"/>
  <c r="F50" i="11"/>
  <c r="F40" i="11"/>
  <c r="F20" i="11"/>
  <c r="L40" i="19"/>
  <c r="M26" i="14"/>
  <c r="J26" i="14" s="1"/>
  <c r="N26" i="14"/>
  <c r="K26" i="14" s="1"/>
  <c r="P16" i="21"/>
  <c r="S19" i="17"/>
  <c r="U19" i="17" s="1"/>
  <c r="R19" i="17"/>
  <c r="T19" i="17" s="1"/>
  <c r="R18" i="20"/>
  <c r="T18" i="20" s="1"/>
  <c r="S18" i="20"/>
  <c r="U18" i="20" s="1"/>
  <c r="R18" i="24"/>
  <c r="T18" i="24" s="1"/>
  <c r="S18" i="24"/>
  <c r="U18" i="24" s="1"/>
  <c r="R16" i="11"/>
  <c r="T16" i="11" s="1"/>
  <c r="S16" i="11"/>
  <c r="U16" i="11" s="1"/>
  <c r="S17" i="16"/>
  <c r="U17" i="16" s="1"/>
  <c r="R17" i="16"/>
  <c r="T17" i="16" s="1"/>
  <c r="S19" i="21"/>
  <c r="U19" i="21" s="1"/>
  <c r="S18" i="23"/>
  <c r="U18" i="23" s="1"/>
  <c r="R18" i="23"/>
  <c r="T18" i="23" s="1"/>
  <c r="P16" i="20"/>
  <c r="P17" i="25"/>
  <c r="Q16" i="25"/>
  <c r="V17" i="23"/>
  <c r="L17" i="23"/>
  <c r="F18" i="24"/>
  <c r="H18" i="24"/>
  <c r="G18" i="24"/>
  <c r="E18" i="24"/>
  <c r="D21" i="25"/>
  <c r="C25" i="25"/>
  <c r="Q17" i="17"/>
  <c r="D19" i="24"/>
  <c r="A19" i="24" s="1"/>
  <c r="V17" i="24"/>
  <c r="K17" i="24"/>
  <c r="D19" i="23"/>
  <c r="A19" i="23" s="1"/>
  <c r="O19" i="23" s="1"/>
  <c r="O22" i="23" s="1"/>
  <c r="W17" i="23"/>
  <c r="K17" i="23"/>
  <c r="N17" i="23"/>
  <c r="AA17" i="23"/>
  <c r="M17" i="23"/>
  <c r="Z17" i="23"/>
  <c r="AB17" i="23"/>
  <c r="E18" i="23"/>
  <c r="G18" i="23"/>
  <c r="F18" i="23"/>
  <c r="H18" i="23"/>
  <c r="C25" i="22"/>
  <c r="D21" i="22"/>
  <c r="G19" i="21"/>
  <c r="D20" i="21"/>
  <c r="F18" i="20"/>
  <c r="H18" i="20"/>
  <c r="G18" i="20"/>
  <c r="E18" i="20"/>
  <c r="U18" i="21"/>
  <c r="V18" i="21" s="1"/>
  <c r="K17" i="20"/>
  <c r="D19" i="20"/>
  <c r="A19" i="20" s="1"/>
  <c r="K18" i="21"/>
  <c r="V17" i="20"/>
  <c r="K19" i="18"/>
  <c r="E22" i="18"/>
  <c r="V19" i="18"/>
  <c r="C25" i="18"/>
  <c r="D25" i="18" s="1"/>
  <c r="F19" i="17"/>
  <c r="H19" i="17"/>
  <c r="E19" i="17"/>
  <c r="G19" i="17"/>
  <c r="E17" i="16"/>
  <c r="G17" i="16"/>
  <c r="F17" i="16"/>
  <c r="H17" i="16"/>
  <c r="D20" i="17"/>
  <c r="U18" i="17"/>
  <c r="V18" i="17" s="1"/>
  <c r="P15" i="16"/>
  <c r="D18" i="16"/>
  <c r="A18" i="16" s="1"/>
  <c r="O18" i="16" s="1"/>
  <c r="C19" i="16"/>
  <c r="C20" i="16" s="1"/>
  <c r="C21" i="16" s="1"/>
  <c r="AA18" i="17"/>
  <c r="W18" i="17"/>
  <c r="M18" i="17"/>
  <c r="K18" i="17"/>
  <c r="AB18" i="17"/>
  <c r="Z18" i="17"/>
  <c r="N18" i="17"/>
  <c r="L18" i="17"/>
  <c r="P16" i="16"/>
  <c r="F19" i="15"/>
  <c r="H19" i="15"/>
  <c r="E19" i="15"/>
  <c r="G19" i="15"/>
  <c r="X16" i="16"/>
  <c r="Y16" i="16"/>
  <c r="K18" i="15"/>
  <c r="D20" i="15"/>
  <c r="F16" i="11"/>
  <c r="H16" i="11"/>
  <c r="E16" i="11"/>
  <c r="G16" i="11"/>
  <c r="A17" i="11"/>
  <c r="C18" i="11"/>
  <c r="D18" i="11" s="1"/>
  <c r="U15" i="11"/>
  <c r="V15" i="11" s="1"/>
  <c r="K15" i="11"/>
  <c r="X21" i="24" l="1"/>
  <c r="AA21" i="24" s="1"/>
  <c r="P40" i="25"/>
  <c r="M40" i="25" s="1"/>
  <c r="K19" i="22"/>
  <c r="J15" i="11"/>
  <c r="I15" i="11"/>
  <c r="AB18" i="20"/>
  <c r="P15" i="20"/>
  <c r="M15" i="20" s="1"/>
  <c r="Q15" i="20"/>
  <c r="N15" i="20" s="1"/>
  <c r="I17" i="20"/>
  <c r="J17" i="20"/>
  <c r="Z18" i="20"/>
  <c r="AA18" i="20"/>
  <c r="AC17" i="19"/>
  <c r="AC18" i="17"/>
  <c r="AC17" i="23"/>
  <c r="R19" i="21"/>
  <c r="T19" i="21" s="1"/>
  <c r="V19" i="21" s="1"/>
  <c r="V22" i="21" s="1"/>
  <c r="S22" i="22"/>
  <c r="AC17" i="22"/>
  <c r="O17" i="22"/>
  <c r="O16" i="24"/>
  <c r="Q16" i="24" s="1"/>
  <c r="N16" i="24" s="1"/>
  <c r="AC16" i="24"/>
  <c r="P21" i="25"/>
  <c r="M21" i="25" s="1"/>
  <c r="Q21" i="25"/>
  <c r="N21" i="25" s="1"/>
  <c r="I18" i="25"/>
  <c r="L18" i="25" s="1"/>
  <c r="O18" i="25" s="1"/>
  <c r="P41" i="25"/>
  <c r="M41" i="25" s="1"/>
  <c r="Q41" i="25"/>
  <c r="N41" i="25" s="1"/>
  <c r="AC40" i="19"/>
  <c r="O40" i="19"/>
  <c r="Q40" i="19" s="1"/>
  <c r="N40" i="19" s="1"/>
  <c r="AC20" i="19"/>
  <c r="O20" i="19"/>
  <c r="O21" i="19"/>
  <c r="AC21" i="19"/>
  <c r="O50" i="19"/>
  <c r="AC50" i="19"/>
  <c r="AC41" i="19"/>
  <c r="O41" i="19"/>
  <c r="Q41" i="19" s="1"/>
  <c r="N41" i="19" s="1"/>
  <c r="E22" i="17"/>
  <c r="L21" i="18"/>
  <c r="H19" i="21"/>
  <c r="L18" i="19"/>
  <c r="Y17" i="19"/>
  <c r="X17" i="19"/>
  <c r="I19" i="19"/>
  <c r="S19" i="19"/>
  <c r="U19" i="19" s="1"/>
  <c r="F19" i="19"/>
  <c r="E19" i="19"/>
  <c r="H19" i="19"/>
  <c r="G19" i="19"/>
  <c r="J19" i="19"/>
  <c r="R19" i="19"/>
  <c r="T19" i="19" s="1"/>
  <c r="C21" i="19"/>
  <c r="D20" i="19"/>
  <c r="W18" i="19"/>
  <c r="K18" i="19"/>
  <c r="N18" i="19"/>
  <c r="AA18" i="19"/>
  <c r="M18" i="19"/>
  <c r="Z18" i="19"/>
  <c r="AB18" i="19"/>
  <c r="F19" i="21"/>
  <c r="E19" i="21"/>
  <c r="J51" i="17"/>
  <c r="I51" i="17"/>
  <c r="J50" i="17"/>
  <c r="I50" i="17"/>
  <c r="J40" i="17"/>
  <c r="I40" i="17"/>
  <c r="J21" i="17"/>
  <c r="I21" i="17"/>
  <c r="J20" i="17"/>
  <c r="I20" i="17"/>
  <c r="Q20" i="19"/>
  <c r="N20" i="19" s="1"/>
  <c r="R19" i="25"/>
  <c r="T19" i="25" s="1"/>
  <c r="F19" i="25"/>
  <c r="G19" i="25"/>
  <c r="S19" i="25"/>
  <c r="U19" i="25" s="1"/>
  <c r="H19" i="25"/>
  <c r="E19" i="25"/>
  <c r="J19" i="22"/>
  <c r="I19" i="22"/>
  <c r="J19" i="18"/>
  <c r="I19" i="18"/>
  <c r="J19" i="23"/>
  <c r="I19" i="23"/>
  <c r="P17" i="18"/>
  <c r="M17" i="18" s="1"/>
  <c r="J18" i="16"/>
  <c r="I18" i="16"/>
  <c r="J18" i="21"/>
  <c r="I18" i="21"/>
  <c r="J17" i="24"/>
  <c r="I17" i="24"/>
  <c r="Q15" i="24"/>
  <c r="N15" i="24" s="1"/>
  <c r="W15" i="24"/>
  <c r="Z15" i="24" s="1"/>
  <c r="I18" i="15"/>
  <c r="J18" i="15"/>
  <c r="W17" i="20"/>
  <c r="X17" i="20" s="1"/>
  <c r="I17" i="15"/>
  <c r="J17" i="15"/>
  <c r="X16" i="18"/>
  <c r="AA16" i="18" s="1"/>
  <c r="Z16" i="18"/>
  <c r="Y16" i="18"/>
  <c r="AB16" i="18" s="1"/>
  <c r="BX16" i="14"/>
  <c r="J28" i="14"/>
  <c r="V41" i="19"/>
  <c r="W41" i="19" s="1"/>
  <c r="Y41" i="19" s="1"/>
  <c r="AB41" i="19" s="1"/>
  <c r="BA24" i="14"/>
  <c r="AX24" i="14" s="1"/>
  <c r="R17" i="18"/>
  <c r="T17" i="18" s="1"/>
  <c r="V17" i="18" s="1"/>
  <c r="W17" i="18" s="1"/>
  <c r="E22" i="15"/>
  <c r="K40" i="11"/>
  <c r="K20" i="15"/>
  <c r="S21" i="19"/>
  <c r="U21" i="19" s="1"/>
  <c r="V21" i="19" s="1"/>
  <c r="W21" i="19" s="1"/>
  <c r="L51" i="18"/>
  <c r="L41" i="18"/>
  <c r="K21" i="15"/>
  <c r="Z41" i="19"/>
  <c r="Z21" i="19"/>
  <c r="V51" i="19"/>
  <c r="W51" i="19" s="1"/>
  <c r="V20" i="25"/>
  <c r="W20" i="25" s="1"/>
  <c r="X20" i="25" s="1"/>
  <c r="AA20" i="25" s="1"/>
  <c r="S20" i="19"/>
  <c r="S50" i="19"/>
  <c r="U50" i="19" s="1"/>
  <c r="S40" i="19"/>
  <c r="U40" i="19" s="1"/>
  <c r="Z20" i="24"/>
  <c r="Y20" i="24"/>
  <c r="AB20" i="24" s="1"/>
  <c r="X20" i="24"/>
  <c r="AA20" i="24" s="1"/>
  <c r="Z50" i="25"/>
  <c r="Y50" i="25"/>
  <c r="AB50" i="25" s="1"/>
  <c r="X50" i="25"/>
  <c r="AA50" i="25" s="1"/>
  <c r="Z50" i="24"/>
  <c r="Y50" i="24"/>
  <c r="AB50" i="24" s="1"/>
  <c r="X50" i="24"/>
  <c r="AA50" i="24" s="1"/>
  <c r="R40" i="19"/>
  <c r="T40" i="19" s="1"/>
  <c r="R50" i="19"/>
  <c r="T50" i="19" s="1"/>
  <c r="R20" i="19"/>
  <c r="T20" i="19" s="1"/>
  <c r="Z40" i="24"/>
  <c r="Y40" i="24"/>
  <c r="AB40" i="24" s="1"/>
  <c r="X40" i="24"/>
  <c r="AA40" i="24" s="1"/>
  <c r="V40" i="25"/>
  <c r="W40" i="25" s="1"/>
  <c r="BZ25" i="14"/>
  <c r="BW25" i="14" s="1"/>
  <c r="V18" i="18"/>
  <c r="L18" i="18"/>
  <c r="K20" i="11"/>
  <c r="K50" i="11"/>
  <c r="K21" i="11"/>
  <c r="K41" i="11"/>
  <c r="K51" i="11"/>
  <c r="BH27" i="14"/>
  <c r="E21" i="16"/>
  <c r="E51" i="16"/>
  <c r="E41" i="16"/>
  <c r="BP27" i="14"/>
  <c r="F51" i="15"/>
  <c r="F41" i="15"/>
  <c r="AV23" i="14"/>
  <c r="AY23" i="14" s="1"/>
  <c r="G20" i="16"/>
  <c r="G50" i="16"/>
  <c r="G40" i="16"/>
  <c r="AM23" i="14"/>
  <c r="AJ23" i="14" s="1"/>
  <c r="AN23" i="14"/>
  <c r="AK23" i="14" s="1"/>
  <c r="AN27" i="14"/>
  <c r="AK27" i="14" s="1"/>
  <c r="AM27" i="14"/>
  <c r="AJ27" i="14" s="1"/>
  <c r="BR27" i="14"/>
  <c r="BU27" i="14" s="1"/>
  <c r="H51" i="15"/>
  <c r="H41" i="15"/>
  <c r="BU23" i="14"/>
  <c r="BU24" i="14"/>
  <c r="G21" i="16"/>
  <c r="G51" i="16"/>
  <c r="G41" i="16"/>
  <c r="BO26" i="14"/>
  <c r="E50" i="15"/>
  <c r="E40" i="15"/>
  <c r="Z27" i="14"/>
  <c r="W27" i="14" s="1"/>
  <c r="AA27" i="14"/>
  <c r="X27" i="14" s="1"/>
  <c r="BR26" i="14"/>
  <c r="H50" i="15"/>
  <c r="H40" i="15"/>
  <c r="L41" i="17"/>
  <c r="L17" i="21"/>
  <c r="L18" i="22"/>
  <c r="M18" i="20"/>
  <c r="N18" i="20"/>
  <c r="F19" i="20"/>
  <c r="H19" i="20"/>
  <c r="Z19" i="20"/>
  <c r="E19" i="20"/>
  <c r="AA19" i="20" s="1"/>
  <c r="G19" i="20"/>
  <c r="L40" i="18"/>
  <c r="L50" i="18"/>
  <c r="AI26" i="14"/>
  <c r="AL26" i="14" s="1"/>
  <c r="BP26" i="14"/>
  <c r="BH26" i="14"/>
  <c r="F50" i="15"/>
  <c r="F40" i="15"/>
  <c r="L20" i="18"/>
  <c r="Z26" i="14"/>
  <c r="W26" i="14" s="1"/>
  <c r="AA26" i="14"/>
  <c r="X26" i="14" s="1"/>
  <c r="Q50" i="19"/>
  <c r="N50" i="19" s="1"/>
  <c r="P50" i="19"/>
  <c r="M50" i="19" s="1"/>
  <c r="Q19" i="19"/>
  <c r="S18" i="16"/>
  <c r="U18" i="16" s="1"/>
  <c r="R18" i="16"/>
  <c r="T18" i="16" s="1"/>
  <c r="R19" i="20"/>
  <c r="T19" i="20" s="1"/>
  <c r="S19" i="20"/>
  <c r="R19" i="23"/>
  <c r="T19" i="23" s="1"/>
  <c r="S19" i="23"/>
  <c r="S19" i="24"/>
  <c r="R19" i="24"/>
  <c r="T19" i="24" s="1"/>
  <c r="P19" i="19"/>
  <c r="F19" i="24"/>
  <c r="H19" i="24"/>
  <c r="E19" i="24"/>
  <c r="G19" i="24"/>
  <c r="D20" i="24"/>
  <c r="D25" i="25"/>
  <c r="A25" i="25" s="1"/>
  <c r="C26" i="25"/>
  <c r="V18" i="24"/>
  <c r="K18" i="24"/>
  <c r="V18" i="23"/>
  <c r="L18" i="23"/>
  <c r="AB18" i="23"/>
  <c r="N18" i="23"/>
  <c r="W18" i="23"/>
  <c r="Z18" i="23"/>
  <c r="AA18" i="23"/>
  <c r="K18" i="23"/>
  <c r="M18" i="23"/>
  <c r="Q17" i="23"/>
  <c r="P17" i="23"/>
  <c r="E19" i="23"/>
  <c r="G19" i="23"/>
  <c r="F19" i="23"/>
  <c r="H19" i="23"/>
  <c r="X17" i="23"/>
  <c r="Y17" i="23"/>
  <c r="D20" i="23"/>
  <c r="Q16" i="16"/>
  <c r="T22" i="22"/>
  <c r="U22" i="22"/>
  <c r="V18" i="20"/>
  <c r="C26" i="22"/>
  <c r="D25" i="22"/>
  <c r="A25" i="22" s="1"/>
  <c r="K18" i="20"/>
  <c r="W18" i="20"/>
  <c r="D21" i="21"/>
  <c r="C25" i="21"/>
  <c r="D20" i="20"/>
  <c r="S22" i="21"/>
  <c r="P18" i="19"/>
  <c r="C26" i="18"/>
  <c r="D26" i="18" s="1"/>
  <c r="A25" i="18"/>
  <c r="Q18" i="17"/>
  <c r="Y18" i="17"/>
  <c r="X18" i="17"/>
  <c r="V19" i="17"/>
  <c r="E18" i="16"/>
  <c r="G18" i="16"/>
  <c r="H18" i="16"/>
  <c r="F18" i="16"/>
  <c r="C25" i="17"/>
  <c r="D21" i="17"/>
  <c r="L17" i="16"/>
  <c r="AA17" i="16"/>
  <c r="M17" i="16"/>
  <c r="Z17" i="16"/>
  <c r="AB17" i="16"/>
  <c r="W17" i="16"/>
  <c r="K17" i="16"/>
  <c r="N17" i="16"/>
  <c r="K19" i="17"/>
  <c r="D19" i="16"/>
  <c r="A19" i="16" s="1"/>
  <c r="V17" i="16"/>
  <c r="V19" i="15"/>
  <c r="C25" i="15"/>
  <c r="D21" i="15"/>
  <c r="K19" i="15"/>
  <c r="F17" i="11"/>
  <c r="H17" i="11"/>
  <c r="E17" i="11"/>
  <c r="G17" i="11"/>
  <c r="V16" i="11"/>
  <c r="K16" i="11"/>
  <c r="A18" i="11"/>
  <c r="C19" i="11"/>
  <c r="P41" i="19" l="1"/>
  <c r="M41" i="19" s="1"/>
  <c r="L21" i="17"/>
  <c r="AC21" i="17" s="1"/>
  <c r="J16" i="11"/>
  <c r="I16" i="11"/>
  <c r="J18" i="20"/>
  <c r="I18" i="20"/>
  <c r="L18" i="20" s="1"/>
  <c r="O18" i="20" s="1"/>
  <c r="P18" i="20" s="1"/>
  <c r="L17" i="20"/>
  <c r="AB19" i="20"/>
  <c r="S24" i="22"/>
  <c r="AC17" i="16"/>
  <c r="X15" i="24"/>
  <c r="AA15" i="24" s="1"/>
  <c r="AC18" i="23"/>
  <c r="AC18" i="19"/>
  <c r="Y15" i="24"/>
  <c r="AB15" i="24" s="1"/>
  <c r="AC18" i="25"/>
  <c r="R24" i="22"/>
  <c r="O17" i="21"/>
  <c r="W17" i="21" s="1"/>
  <c r="Z17" i="21" s="1"/>
  <c r="AC17" i="21"/>
  <c r="E22" i="21"/>
  <c r="O18" i="22"/>
  <c r="P18" i="22" s="1"/>
  <c r="M18" i="22" s="1"/>
  <c r="AC18" i="22"/>
  <c r="E22" i="23"/>
  <c r="S22" i="25"/>
  <c r="O22" i="19"/>
  <c r="Q21" i="19"/>
  <c r="N21" i="19" s="1"/>
  <c r="P21" i="19"/>
  <c r="M21" i="19" s="1"/>
  <c r="O20" i="18"/>
  <c r="P20" i="18" s="1"/>
  <c r="M20" i="18" s="1"/>
  <c r="AC20" i="18"/>
  <c r="O50" i="18"/>
  <c r="P50" i="18" s="1"/>
  <c r="M50" i="18" s="1"/>
  <c r="AC50" i="18"/>
  <c r="O41" i="18"/>
  <c r="P41" i="18" s="1"/>
  <c r="M41" i="18" s="1"/>
  <c r="AC41" i="18"/>
  <c r="AC40" i="18"/>
  <c r="O40" i="18"/>
  <c r="AC18" i="18"/>
  <c r="O18" i="18"/>
  <c r="W18" i="18" s="1"/>
  <c r="AC51" i="18"/>
  <c r="O51" i="18"/>
  <c r="AC21" i="18"/>
  <c r="O21" i="18"/>
  <c r="O41" i="17"/>
  <c r="AC41" i="17"/>
  <c r="O21" i="17"/>
  <c r="Q21" i="18"/>
  <c r="N21" i="18" s="1"/>
  <c r="P21" i="18"/>
  <c r="M21" i="18" s="1"/>
  <c r="V19" i="25"/>
  <c r="V22" i="25" s="1"/>
  <c r="AC18" i="20"/>
  <c r="K19" i="21"/>
  <c r="I19" i="21" s="1"/>
  <c r="V19" i="19"/>
  <c r="L19" i="19"/>
  <c r="Y18" i="19"/>
  <c r="X18" i="19"/>
  <c r="C25" i="19"/>
  <c r="D21" i="19"/>
  <c r="AB19" i="19"/>
  <c r="N19" i="19"/>
  <c r="W19" i="19"/>
  <c r="K19" i="19"/>
  <c r="AC19" i="19" s="1"/>
  <c r="Z19" i="19"/>
  <c r="AA19" i="19"/>
  <c r="M19" i="19"/>
  <c r="E22" i="19"/>
  <c r="Y17" i="20"/>
  <c r="J21" i="15"/>
  <c r="I21" i="15"/>
  <c r="J20" i="15"/>
  <c r="I20" i="15"/>
  <c r="J41" i="11"/>
  <c r="I41" i="11"/>
  <c r="J50" i="11"/>
  <c r="I50" i="11"/>
  <c r="J40" i="11"/>
  <c r="I40" i="11"/>
  <c r="J51" i="11"/>
  <c r="I51" i="11"/>
  <c r="J21" i="11"/>
  <c r="I21" i="11"/>
  <c r="J20" i="11"/>
  <c r="I20" i="11"/>
  <c r="L51" i="17"/>
  <c r="Q41" i="17"/>
  <c r="N41" i="17" s="1"/>
  <c r="Q50" i="18"/>
  <c r="N50" i="18" s="1"/>
  <c r="Q51" i="18"/>
  <c r="N51" i="18" s="1"/>
  <c r="Q40" i="18"/>
  <c r="N40" i="18" s="1"/>
  <c r="P40" i="19"/>
  <c r="M40" i="19" s="1"/>
  <c r="P20" i="19"/>
  <c r="M20" i="19" s="1"/>
  <c r="K19" i="25"/>
  <c r="E22" i="25"/>
  <c r="D19" i="11"/>
  <c r="A19" i="11" s="1"/>
  <c r="C20" i="11"/>
  <c r="J19" i="15"/>
  <c r="I19" i="15"/>
  <c r="I19" i="17"/>
  <c r="J19" i="17"/>
  <c r="J18" i="24"/>
  <c r="I18" i="24"/>
  <c r="W18" i="25"/>
  <c r="X18" i="25" s="1"/>
  <c r="AA18" i="25" s="1"/>
  <c r="W17" i="22"/>
  <c r="Q17" i="22"/>
  <c r="N17" i="22" s="1"/>
  <c r="P17" i="22"/>
  <c r="M17" i="22" s="1"/>
  <c r="P16" i="24"/>
  <c r="M16" i="24" s="1"/>
  <c r="W16" i="24"/>
  <c r="X41" i="19"/>
  <c r="AA41" i="19" s="1"/>
  <c r="W28" i="14"/>
  <c r="X29" i="14" s="1"/>
  <c r="K29" i="14"/>
  <c r="J29" i="14"/>
  <c r="Y21" i="19"/>
  <c r="AB21" i="19" s="1"/>
  <c r="X21" i="19"/>
  <c r="AA21" i="19" s="1"/>
  <c r="K41" i="15"/>
  <c r="K50" i="15"/>
  <c r="V40" i="19"/>
  <c r="W40" i="19" s="1"/>
  <c r="Y40" i="19" s="1"/>
  <c r="AB40" i="19" s="1"/>
  <c r="P51" i="18"/>
  <c r="M51" i="18" s="1"/>
  <c r="S51" i="18"/>
  <c r="U51" i="18" s="1"/>
  <c r="S41" i="18"/>
  <c r="U41" i="18" s="1"/>
  <c r="S21" i="18"/>
  <c r="U21" i="18" s="1"/>
  <c r="R21" i="17"/>
  <c r="T21" i="17" s="1"/>
  <c r="R51" i="17"/>
  <c r="T51" i="17" s="1"/>
  <c r="R41" i="17"/>
  <c r="T41" i="17" s="1"/>
  <c r="Z51" i="19"/>
  <c r="X51" i="19"/>
  <c r="AA51" i="19" s="1"/>
  <c r="Y51" i="19"/>
  <c r="AB51" i="19" s="1"/>
  <c r="R21" i="18"/>
  <c r="T21" i="18" s="1"/>
  <c r="R51" i="18"/>
  <c r="T51" i="18" s="1"/>
  <c r="R41" i="18"/>
  <c r="T41" i="18" s="1"/>
  <c r="S51" i="17"/>
  <c r="U51" i="17" s="1"/>
  <c r="S41" i="17"/>
  <c r="U41" i="17" s="1"/>
  <c r="S21" i="17"/>
  <c r="U21" i="17" s="1"/>
  <c r="Y20" i="25"/>
  <c r="AB20" i="25" s="1"/>
  <c r="Z20" i="25"/>
  <c r="V50" i="19"/>
  <c r="W50" i="19" s="1"/>
  <c r="Z50" i="19" s="1"/>
  <c r="Z40" i="19"/>
  <c r="X40" i="19"/>
  <c r="AA40" i="19" s="1"/>
  <c r="R20" i="18"/>
  <c r="T20" i="18" s="1"/>
  <c r="R40" i="18"/>
  <c r="T40" i="18" s="1"/>
  <c r="R50" i="18"/>
  <c r="T50" i="18" s="1"/>
  <c r="Z40" i="25"/>
  <c r="Y40" i="25"/>
  <c r="AB40" i="25" s="1"/>
  <c r="X40" i="25"/>
  <c r="AA40" i="25" s="1"/>
  <c r="S50" i="18"/>
  <c r="U50" i="18" s="1"/>
  <c r="S40" i="18"/>
  <c r="U40" i="18" s="1"/>
  <c r="S20" i="18"/>
  <c r="U20" i="19"/>
  <c r="V20" i="19" s="1"/>
  <c r="S22" i="19"/>
  <c r="L18" i="15"/>
  <c r="BI24" i="14"/>
  <c r="BL24" i="14" s="1"/>
  <c r="BN24" i="14" s="1"/>
  <c r="BK24" i="14" s="1"/>
  <c r="S18" i="15" s="1"/>
  <c r="U18" i="15" s="1"/>
  <c r="L18" i="21"/>
  <c r="L17" i="24"/>
  <c r="Z17" i="18"/>
  <c r="X17" i="18"/>
  <c r="AA17" i="18" s="1"/>
  <c r="Y17" i="18"/>
  <c r="AB17" i="18" s="1"/>
  <c r="K40" i="15"/>
  <c r="K51" i="15"/>
  <c r="P41" i="17"/>
  <c r="M41" i="17" s="1"/>
  <c r="E50" i="16"/>
  <c r="E40" i="16"/>
  <c r="E20" i="16"/>
  <c r="L17" i="15"/>
  <c r="BI23" i="14"/>
  <c r="BL23" i="14" s="1"/>
  <c r="BA23" i="14"/>
  <c r="AX23" i="14" s="1"/>
  <c r="S17" i="11" s="1"/>
  <c r="U17" i="11" s="1"/>
  <c r="AZ23" i="14"/>
  <c r="AW23" i="14" s="1"/>
  <c r="R17" i="11" s="1"/>
  <c r="T17" i="11" s="1"/>
  <c r="F51" i="16"/>
  <c r="F41" i="16"/>
  <c r="F21" i="16"/>
  <c r="AV27" i="14"/>
  <c r="AY27" i="14" s="1"/>
  <c r="H50" i="16"/>
  <c r="H40" i="16"/>
  <c r="H20" i="16"/>
  <c r="H51" i="16"/>
  <c r="H41" i="16"/>
  <c r="H21" i="16"/>
  <c r="L19" i="22"/>
  <c r="Q18" i="25"/>
  <c r="N18" i="25" s="1"/>
  <c r="L19" i="18"/>
  <c r="BU26" i="14"/>
  <c r="F50" i="16"/>
  <c r="F40" i="16"/>
  <c r="F20" i="16"/>
  <c r="AN26" i="14"/>
  <c r="AK26" i="14" s="1"/>
  <c r="AM26" i="14"/>
  <c r="AJ26" i="14" s="1"/>
  <c r="L50" i="17"/>
  <c r="AV26" i="14"/>
  <c r="AY26" i="14" s="1"/>
  <c r="L40" i="17"/>
  <c r="L20" i="17"/>
  <c r="P40" i="18"/>
  <c r="M40" i="18" s="1"/>
  <c r="R18" i="11"/>
  <c r="T18" i="11" s="1"/>
  <c r="S18" i="11"/>
  <c r="U18" i="11" s="1"/>
  <c r="S25" i="18"/>
  <c r="R25" i="18"/>
  <c r="T25" i="18" s="1"/>
  <c r="S19" i="16"/>
  <c r="R19" i="16"/>
  <c r="T19" i="16" s="1"/>
  <c r="S25" i="22"/>
  <c r="R25" i="22"/>
  <c r="T25" i="22" s="1"/>
  <c r="R25" i="25"/>
  <c r="T25" i="25" s="1"/>
  <c r="S25" i="25"/>
  <c r="P18" i="23"/>
  <c r="G25" i="25"/>
  <c r="E25" i="25"/>
  <c r="H25" i="25"/>
  <c r="F25" i="25"/>
  <c r="D26" i="25"/>
  <c r="A26" i="25" s="1"/>
  <c r="C27" i="25"/>
  <c r="C25" i="24"/>
  <c r="D21" i="24"/>
  <c r="K19" i="24"/>
  <c r="E22" i="24"/>
  <c r="U19" i="24"/>
  <c r="V19" i="24" s="1"/>
  <c r="V22" i="24" s="1"/>
  <c r="S22" i="24"/>
  <c r="D21" i="23"/>
  <c r="C25" i="23"/>
  <c r="S22" i="23"/>
  <c r="U19" i="23"/>
  <c r="V19" i="23" s="1"/>
  <c r="V22" i="23" s="1"/>
  <c r="X18" i="23"/>
  <c r="Y18" i="23"/>
  <c r="L19" i="23"/>
  <c r="W19" i="23"/>
  <c r="K19" i="23"/>
  <c r="Z19" i="23"/>
  <c r="AA19" i="23"/>
  <c r="M19" i="23"/>
  <c r="AB19" i="23"/>
  <c r="N19" i="23"/>
  <c r="G25" i="22"/>
  <c r="E25" i="22"/>
  <c r="F25" i="22"/>
  <c r="H25" i="22"/>
  <c r="C27" i="22"/>
  <c r="D26" i="22"/>
  <c r="A26" i="22" s="1"/>
  <c r="D21" i="20"/>
  <c r="C25" i="20"/>
  <c r="D25" i="21"/>
  <c r="A25" i="21" s="1"/>
  <c r="C26" i="21"/>
  <c r="Y18" i="20"/>
  <c r="X18" i="20"/>
  <c r="U22" i="21"/>
  <c r="S24" i="21" s="1"/>
  <c r="T22" i="21"/>
  <c r="R24" i="21" s="1"/>
  <c r="S22" i="20"/>
  <c r="U19" i="20"/>
  <c r="V19" i="20" s="1"/>
  <c r="V22" i="20" s="1"/>
  <c r="K19" i="20"/>
  <c r="E22" i="20"/>
  <c r="F25" i="18"/>
  <c r="H25" i="18"/>
  <c r="G25" i="18"/>
  <c r="E25" i="18"/>
  <c r="P17" i="16"/>
  <c r="L18" i="16"/>
  <c r="C27" i="18"/>
  <c r="D27" i="18" s="1"/>
  <c r="A26" i="18"/>
  <c r="V18" i="16"/>
  <c r="P18" i="17"/>
  <c r="E19" i="16"/>
  <c r="G19" i="16"/>
  <c r="F19" i="16"/>
  <c r="H19" i="16"/>
  <c r="Y17" i="16"/>
  <c r="X17" i="16"/>
  <c r="C26" i="17"/>
  <c r="D25" i="17"/>
  <c r="A25" i="17" s="1"/>
  <c r="AB18" i="16"/>
  <c r="N18" i="16"/>
  <c r="W18" i="16"/>
  <c r="Z18" i="16"/>
  <c r="AA18" i="16"/>
  <c r="K18" i="16"/>
  <c r="M18" i="16"/>
  <c r="D20" i="16"/>
  <c r="C26" i="15"/>
  <c r="D25" i="15"/>
  <c r="A25" i="15" s="1"/>
  <c r="F18" i="11"/>
  <c r="H18" i="11"/>
  <c r="E18" i="11"/>
  <c r="G18" i="11"/>
  <c r="L15" i="11"/>
  <c r="K17" i="11"/>
  <c r="V17" i="11"/>
  <c r="W15" i="11"/>
  <c r="Q41" i="18" l="1"/>
  <c r="N41" i="18" s="1"/>
  <c r="L41" i="11"/>
  <c r="AC15" i="11"/>
  <c r="O15" i="11"/>
  <c r="O17" i="20"/>
  <c r="AC17" i="20"/>
  <c r="I19" i="20"/>
  <c r="J19" i="20"/>
  <c r="J17" i="11"/>
  <c r="I17" i="11"/>
  <c r="P18" i="18"/>
  <c r="M18" i="18" s="1"/>
  <c r="AC19" i="23"/>
  <c r="AC18" i="16"/>
  <c r="Q18" i="18"/>
  <c r="N18" i="18" s="1"/>
  <c r="J19" i="21"/>
  <c r="L19" i="21" s="1"/>
  <c r="O19" i="21" s="1"/>
  <c r="W18" i="22"/>
  <c r="Y18" i="22" s="1"/>
  <c r="AB18" i="22" s="1"/>
  <c r="Z18" i="25"/>
  <c r="Y18" i="25"/>
  <c r="AB18" i="25" s="1"/>
  <c r="O18" i="21"/>
  <c r="Q18" i="21" s="1"/>
  <c r="N18" i="21" s="1"/>
  <c r="AC18" i="21"/>
  <c r="AC19" i="22"/>
  <c r="O19" i="22"/>
  <c r="O22" i="22" s="1"/>
  <c r="AC17" i="24"/>
  <c r="O17" i="24"/>
  <c r="P17" i="24" s="1"/>
  <c r="M17" i="24" s="1"/>
  <c r="AC19" i="18"/>
  <c r="O19" i="18"/>
  <c r="P19" i="18" s="1"/>
  <c r="M19" i="18" s="1"/>
  <c r="Q20" i="18"/>
  <c r="N20" i="18" s="1"/>
  <c r="AC40" i="17"/>
  <c r="O40" i="17"/>
  <c r="O51" i="17"/>
  <c r="P51" i="17" s="1"/>
  <c r="M51" i="17" s="1"/>
  <c r="AC51" i="17"/>
  <c r="O20" i="17"/>
  <c r="AC20" i="17"/>
  <c r="O50" i="17"/>
  <c r="P50" i="17" s="1"/>
  <c r="M50" i="17" s="1"/>
  <c r="AC50" i="17"/>
  <c r="AC41" i="11"/>
  <c r="O41" i="11"/>
  <c r="P41" i="11" s="1"/>
  <c r="M41" i="11" s="1"/>
  <c r="AC18" i="15"/>
  <c r="O18" i="15"/>
  <c r="P18" i="15" s="1"/>
  <c r="M18" i="15" s="1"/>
  <c r="O17" i="15"/>
  <c r="P17" i="15" s="1"/>
  <c r="M17" i="15" s="1"/>
  <c r="AC17" i="15"/>
  <c r="Q18" i="22"/>
  <c r="N18" i="22" s="1"/>
  <c r="Y19" i="19"/>
  <c r="X19" i="19"/>
  <c r="D25" i="19"/>
  <c r="A25" i="19" s="1"/>
  <c r="C26" i="19"/>
  <c r="X17" i="21"/>
  <c r="AA17" i="21" s="1"/>
  <c r="J51" i="15"/>
  <c r="I51" i="15"/>
  <c r="J41" i="15"/>
  <c r="I41" i="15"/>
  <c r="J40" i="15"/>
  <c r="I40" i="15"/>
  <c r="J50" i="15"/>
  <c r="I50" i="15"/>
  <c r="Q40" i="17"/>
  <c r="N40" i="17" s="1"/>
  <c r="P20" i="17"/>
  <c r="M20" i="17" s="1"/>
  <c r="P21" i="17"/>
  <c r="M21" i="17" s="1"/>
  <c r="Q21" i="17"/>
  <c r="N21" i="17" s="1"/>
  <c r="V21" i="18"/>
  <c r="W21" i="18" s="1"/>
  <c r="Y21" i="18" s="1"/>
  <c r="AB21" i="18" s="1"/>
  <c r="I19" i="25"/>
  <c r="J19" i="25"/>
  <c r="D20" i="11"/>
  <c r="C21" i="11"/>
  <c r="D21" i="11" s="1"/>
  <c r="I19" i="24"/>
  <c r="J19" i="24"/>
  <c r="P18" i="25"/>
  <c r="M18" i="25" s="1"/>
  <c r="P17" i="21"/>
  <c r="M17" i="21" s="1"/>
  <c r="W19" i="20"/>
  <c r="Y19" i="20" s="1"/>
  <c r="X17" i="22"/>
  <c r="AA17" i="22" s="1"/>
  <c r="Z17" i="22"/>
  <c r="Y17" i="22"/>
  <c r="AB17" i="22" s="1"/>
  <c r="Q17" i="21"/>
  <c r="N17" i="21" s="1"/>
  <c r="Y17" i="21"/>
  <c r="AB17" i="21" s="1"/>
  <c r="X16" i="24"/>
  <c r="AA16" i="24" s="1"/>
  <c r="Z16" i="24"/>
  <c r="Y16" i="24"/>
  <c r="AB16" i="24" s="1"/>
  <c r="P15" i="11"/>
  <c r="M15" i="11" s="1"/>
  <c r="W29" i="14"/>
  <c r="L21" i="15"/>
  <c r="AJ28" i="14"/>
  <c r="AK29" i="14" s="1"/>
  <c r="L41" i="15"/>
  <c r="L19" i="15"/>
  <c r="BI27" i="14"/>
  <c r="BL27" i="14" s="1"/>
  <c r="BN27" i="14" s="1"/>
  <c r="BK27" i="14" s="1"/>
  <c r="K41" i="16"/>
  <c r="BV27" i="14"/>
  <c r="BY27" i="14" s="1"/>
  <c r="CA27" i="14" s="1"/>
  <c r="BX27" i="14" s="1"/>
  <c r="V41" i="18"/>
  <c r="W41" i="18" s="1"/>
  <c r="X41" i="18" s="1"/>
  <c r="AA41" i="18" s="1"/>
  <c r="L21" i="11"/>
  <c r="V51" i="18"/>
  <c r="W51" i="18" s="1"/>
  <c r="X51" i="18" s="1"/>
  <c r="AA51" i="18" s="1"/>
  <c r="L51" i="11"/>
  <c r="Z41" i="18"/>
  <c r="Z21" i="18"/>
  <c r="X21" i="18"/>
  <c r="AA21" i="18" s="1"/>
  <c r="V41" i="17"/>
  <c r="W41" i="17" s="1"/>
  <c r="V21" i="17"/>
  <c r="W21" i="17" s="1"/>
  <c r="Z51" i="18"/>
  <c r="V51" i="17"/>
  <c r="W51" i="17" s="1"/>
  <c r="X50" i="19"/>
  <c r="AA50" i="19" s="1"/>
  <c r="L20" i="15"/>
  <c r="V40" i="18"/>
  <c r="W40" i="18" s="1"/>
  <c r="X40" i="18" s="1"/>
  <c r="AA40" i="18" s="1"/>
  <c r="Y50" i="19"/>
  <c r="AB50" i="19" s="1"/>
  <c r="U22" i="25"/>
  <c r="S24" i="25" s="1"/>
  <c r="T22" i="25"/>
  <c r="R24" i="25" s="1"/>
  <c r="W20" i="19"/>
  <c r="V22" i="19"/>
  <c r="Z40" i="18"/>
  <c r="S20" i="17"/>
  <c r="S50" i="17"/>
  <c r="U50" i="17" s="1"/>
  <c r="S40" i="17"/>
  <c r="U40" i="17" s="1"/>
  <c r="R50" i="17"/>
  <c r="T50" i="17" s="1"/>
  <c r="R40" i="17"/>
  <c r="T40" i="17" s="1"/>
  <c r="V40" i="17" s="1"/>
  <c r="W40" i="17" s="1"/>
  <c r="R20" i="17"/>
  <c r="T20" i="17" s="1"/>
  <c r="K20" i="16"/>
  <c r="K50" i="16"/>
  <c r="U20" i="18"/>
  <c r="V20" i="18" s="1"/>
  <c r="S22" i="18"/>
  <c r="V50" i="18"/>
  <c r="W50" i="18" s="1"/>
  <c r="L19" i="17"/>
  <c r="L18" i="24"/>
  <c r="BM24" i="14"/>
  <c r="BJ24" i="14" s="1"/>
  <c r="R18" i="15" s="1"/>
  <c r="T18" i="15" s="1"/>
  <c r="V18" i="15" s="1"/>
  <c r="Z18" i="18"/>
  <c r="X18" i="18"/>
  <c r="AA18" i="18" s="1"/>
  <c r="Y18" i="18"/>
  <c r="AB18" i="18" s="1"/>
  <c r="BV24" i="14"/>
  <c r="BY24" i="14" s="1"/>
  <c r="BZ24" i="14" s="1"/>
  <c r="BW24" i="14" s="1"/>
  <c r="X18" i="22"/>
  <c r="AA18" i="22" s="1"/>
  <c r="K21" i="16"/>
  <c r="K40" i="16"/>
  <c r="K51" i="16"/>
  <c r="AZ27" i="14"/>
  <c r="AW27" i="14" s="1"/>
  <c r="BA27" i="14"/>
  <c r="AX27" i="14" s="1"/>
  <c r="BM23" i="14"/>
  <c r="BJ23" i="14" s="1"/>
  <c r="BN23" i="14"/>
  <c r="BK23" i="14" s="1"/>
  <c r="S17" i="15" s="1"/>
  <c r="U17" i="15" s="1"/>
  <c r="BV23" i="14"/>
  <c r="BY23" i="14" s="1"/>
  <c r="BZ27" i="14"/>
  <c r="BW27" i="14" s="1"/>
  <c r="N24" i="19"/>
  <c r="BI26" i="14"/>
  <c r="BL26" i="14" s="1"/>
  <c r="L20" i="11"/>
  <c r="L50" i="11"/>
  <c r="L40" i="11"/>
  <c r="P40" i="17"/>
  <c r="M40" i="17" s="1"/>
  <c r="BA26" i="14"/>
  <c r="AX26" i="14" s="1"/>
  <c r="AZ26" i="14"/>
  <c r="AW26" i="14" s="1"/>
  <c r="P18" i="16"/>
  <c r="S25" i="15"/>
  <c r="R25" i="15"/>
  <c r="T25" i="15" s="1"/>
  <c r="S25" i="17"/>
  <c r="R25" i="17"/>
  <c r="T25" i="17" s="1"/>
  <c r="R26" i="18"/>
  <c r="T26" i="18" s="1"/>
  <c r="S26" i="18"/>
  <c r="U26" i="18" s="1"/>
  <c r="R26" i="25"/>
  <c r="T26" i="25" s="1"/>
  <c r="S26" i="25"/>
  <c r="U26" i="25" s="1"/>
  <c r="S19" i="11"/>
  <c r="R19" i="11"/>
  <c r="T19" i="11" s="1"/>
  <c r="R25" i="21"/>
  <c r="T25" i="21" s="1"/>
  <c r="S25" i="21"/>
  <c r="Q18" i="20"/>
  <c r="S26" i="22"/>
  <c r="U26" i="22" s="1"/>
  <c r="R26" i="22"/>
  <c r="T26" i="22" s="1"/>
  <c r="P19" i="23"/>
  <c r="M24" i="19"/>
  <c r="Q18" i="23"/>
  <c r="Q15" i="11"/>
  <c r="N15" i="11" s="1"/>
  <c r="F26" i="25"/>
  <c r="H26" i="25"/>
  <c r="G26" i="25"/>
  <c r="E26" i="25"/>
  <c r="K25" i="25"/>
  <c r="D27" i="25"/>
  <c r="A27" i="25" s="1"/>
  <c r="C28" i="25"/>
  <c r="T22" i="24"/>
  <c r="R24" i="24" s="1"/>
  <c r="U22" i="24"/>
  <c r="S24" i="24" s="1"/>
  <c r="U25" i="25"/>
  <c r="V25" i="25" s="1"/>
  <c r="D25" i="24"/>
  <c r="A25" i="24" s="1"/>
  <c r="C26" i="24"/>
  <c r="T22" i="23"/>
  <c r="R24" i="23" s="1"/>
  <c r="U22" i="23"/>
  <c r="S24" i="23" s="1"/>
  <c r="X19" i="23"/>
  <c r="Y19" i="23"/>
  <c r="W22" i="23"/>
  <c r="C26" i="23"/>
  <c r="D25" i="23"/>
  <c r="A25" i="23" s="1"/>
  <c r="F26" i="22"/>
  <c r="H26" i="22"/>
  <c r="E26" i="22"/>
  <c r="G26" i="22"/>
  <c r="K25" i="22"/>
  <c r="F25" i="21"/>
  <c r="H25" i="21"/>
  <c r="G25" i="21"/>
  <c r="E25" i="21"/>
  <c r="C28" i="22"/>
  <c r="D27" i="22"/>
  <c r="A27" i="22" s="1"/>
  <c r="U25" i="22"/>
  <c r="V25" i="22" s="1"/>
  <c r="D26" i="21"/>
  <c r="A26" i="21" s="1"/>
  <c r="C27" i="21"/>
  <c r="C26" i="20"/>
  <c r="D25" i="20"/>
  <c r="A25" i="20" s="1"/>
  <c r="Q17" i="16"/>
  <c r="F26" i="18"/>
  <c r="H26" i="18"/>
  <c r="G26" i="18"/>
  <c r="E26" i="18"/>
  <c r="C28" i="18"/>
  <c r="D28" i="18" s="1"/>
  <c r="A27" i="18"/>
  <c r="K25" i="18"/>
  <c r="U25" i="18"/>
  <c r="V25" i="18" s="1"/>
  <c r="G25" i="17"/>
  <c r="E25" i="17"/>
  <c r="F25" i="17"/>
  <c r="H25" i="17"/>
  <c r="X18" i="16"/>
  <c r="Y18" i="16"/>
  <c r="C27" i="17"/>
  <c r="D26" i="17"/>
  <c r="A26" i="17" s="1"/>
  <c r="U19" i="16"/>
  <c r="V19" i="16" s="1"/>
  <c r="K19" i="16"/>
  <c r="E22" i="16"/>
  <c r="D21" i="16"/>
  <c r="C25" i="16"/>
  <c r="G25" i="15"/>
  <c r="E25" i="15"/>
  <c r="F25" i="15"/>
  <c r="H25" i="15"/>
  <c r="C27" i="15"/>
  <c r="D26" i="15"/>
  <c r="A26" i="15" s="1"/>
  <c r="F19" i="11"/>
  <c r="H19" i="11"/>
  <c r="E19" i="11"/>
  <c r="G19" i="11"/>
  <c r="V18" i="11"/>
  <c r="Y15" i="11"/>
  <c r="AB15" i="11" s="1"/>
  <c r="X15" i="11"/>
  <c r="AA15" i="11" s="1"/>
  <c r="Z15" i="11"/>
  <c r="L16" i="11"/>
  <c r="K18" i="11"/>
  <c r="L19" i="20" l="1"/>
  <c r="J18" i="11"/>
  <c r="I18" i="11"/>
  <c r="AC16" i="11"/>
  <c r="O16" i="11"/>
  <c r="Q17" i="20"/>
  <c r="N17" i="20" s="1"/>
  <c r="P17" i="20"/>
  <c r="M17" i="20" s="1"/>
  <c r="W18" i="15"/>
  <c r="X18" i="15" s="1"/>
  <c r="AA18" i="15" s="1"/>
  <c r="O22" i="21"/>
  <c r="W19" i="22"/>
  <c r="X19" i="22" s="1"/>
  <c r="AA19" i="22" s="1"/>
  <c r="Z18" i="22"/>
  <c r="O22" i="18"/>
  <c r="N24" i="18" s="1"/>
  <c r="W18" i="21"/>
  <c r="Z18" i="21" s="1"/>
  <c r="P19" i="22"/>
  <c r="M19" i="22" s="1"/>
  <c r="W19" i="18"/>
  <c r="X19" i="18" s="1"/>
  <c r="AA19" i="18" s="1"/>
  <c r="Q17" i="24"/>
  <c r="N17" i="24" s="1"/>
  <c r="Q17" i="15"/>
  <c r="N17" i="15" s="1"/>
  <c r="W17" i="24"/>
  <c r="X17" i="24" s="1"/>
  <c r="AA17" i="24" s="1"/>
  <c r="AC19" i="21"/>
  <c r="Q19" i="22"/>
  <c r="N19" i="22" s="1"/>
  <c r="O18" i="24"/>
  <c r="P18" i="24" s="1"/>
  <c r="M18" i="24" s="1"/>
  <c r="AC18" i="24"/>
  <c r="AC19" i="17"/>
  <c r="O19" i="17"/>
  <c r="O22" i="17" s="1"/>
  <c r="Q51" i="17"/>
  <c r="N51" i="17" s="1"/>
  <c r="AC40" i="11"/>
  <c r="O40" i="11"/>
  <c r="Q40" i="11" s="1"/>
  <c r="N40" i="11" s="1"/>
  <c r="O20" i="11"/>
  <c r="P20" i="11" s="1"/>
  <c r="M20" i="11" s="1"/>
  <c r="AC20" i="11"/>
  <c r="Q41" i="11"/>
  <c r="N41" i="11" s="1"/>
  <c r="O50" i="11"/>
  <c r="Q50" i="11" s="1"/>
  <c r="N50" i="11" s="1"/>
  <c r="AC50" i="11"/>
  <c r="AC51" i="11"/>
  <c r="O51" i="11"/>
  <c r="AC21" i="11"/>
  <c r="O21" i="11"/>
  <c r="P41" i="15"/>
  <c r="M41" i="15" s="1"/>
  <c r="O41" i="15"/>
  <c r="AC20" i="15"/>
  <c r="O20" i="15"/>
  <c r="P20" i="15" s="1"/>
  <c r="M20" i="15" s="1"/>
  <c r="O19" i="15"/>
  <c r="W19" i="15" s="1"/>
  <c r="Z19" i="15" s="1"/>
  <c r="AC19" i="15"/>
  <c r="AC21" i="15"/>
  <c r="O21" i="15"/>
  <c r="AC41" i="15"/>
  <c r="Q50" i="17"/>
  <c r="N50" i="17" s="1"/>
  <c r="Q20" i="17"/>
  <c r="N20" i="17" s="1"/>
  <c r="Q19" i="18"/>
  <c r="N19" i="18" s="1"/>
  <c r="F25" i="20"/>
  <c r="H25" i="20"/>
  <c r="E25" i="20"/>
  <c r="G25" i="20"/>
  <c r="D26" i="19"/>
  <c r="A26" i="19" s="1"/>
  <c r="C27" i="19"/>
  <c r="S25" i="19"/>
  <c r="U25" i="19" s="1"/>
  <c r="E25" i="19"/>
  <c r="H25" i="19"/>
  <c r="R25" i="19"/>
  <c r="T25" i="19" s="1"/>
  <c r="G25" i="19"/>
  <c r="F25" i="19"/>
  <c r="X19" i="20"/>
  <c r="W22" i="20"/>
  <c r="Z24" i="20" s="1"/>
  <c r="L51" i="15"/>
  <c r="Q20" i="15"/>
  <c r="N20" i="15" s="1"/>
  <c r="Q18" i="15"/>
  <c r="N18" i="15" s="1"/>
  <c r="P51" i="11"/>
  <c r="M51" i="11" s="1"/>
  <c r="P21" i="11"/>
  <c r="M21" i="11" s="1"/>
  <c r="L19" i="25"/>
  <c r="P19" i="21"/>
  <c r="M19" i="21" s="1"/>
  <c r="P18" i="21"/>
  <c r="M18" i="21" s="1"/>
  <c r="J51" i="16"/>
  <c r="I51" i="16"/>
  <c r="I21" i="16"/>
  <c r="J21" i="16"/>
  <c r="J20" i="16"/>
  <c r="I20" i="16"/>
  <c r="L20" i="16" s="1"/>
  <c r="O20" i="16" s="1"/>
  <c r="I41" i="16"/>
  <c r="J41" i="16"/>
  <c r="I19" i="16"/>
  <c r="J19" i="16"/>
  <c r="J40" i="16"/>
  <c r="I40" i="16"/>
  <c r="I50" i="16"/>
  <c r="J50" i="16"/>
  <c r="J25" i="25"/>
  <c r="I25" i="25"/>
  <c r="J25" i="18"/>
  <c r="I25" i="18"/>
  <c r="J25" i="22"/>
  <c r="I25" i="22"/>
  <c r="AW28" i="14"/>
  <c r="AW29" i="14" s="1"/>
  <c r="BM27" i="14"/>
  <c r="BJ27" i="14" s="1"/>
  <c r="AJ29" i="14"/>
  <c r="CA24" i="14"/>
  <c r="BX24" i="14" s="1"/>
  <c r="Y51" i="18"/>
  <c r="AB51" i="18" s="1"/>
  <c r="R17" i="15"/>
  <c r="T17" i="15" s="1"/>
  <c r="V17" i="15" s="1"/>
  <c r="W17" i="15" s="1"/>
  <c r="Y40" i="18"/>
  <c r="AB40" i="18" s="1"/>
  <c r="Y41" i="18"/>
  <c r="AB41" i="18" s="1"/>
  <c r="Q51" i="11"/>
  <c r="N51" i="11" s="1"/>
  <c r="S51" i="16"/>
  <c r="U51" i="16" s="1"/>
  <c r="S41" i="16"/>
  <c r="U41" i="16" s="1"/>
  <c r="S21" i="16"/>
  <c r="U21" i="16" s="1"/>
  <c r="S51" i="15"/>
  <c r="U51" i="15" s="1"/>
  <c r="S41" i="15"/>
  <c r="U41" i="15" s="1"/>
  <c r="S21" i="15"/>
  <c r="U21" i="15" s="1"/>
  <c r="R51" i="11"/>
  <c r="T51" i="11" s="1"/>
  <c r="R41" i="11"/>
  <c r="T41" i="11" s="1"/>
  <c r="R21" i="11"/>
  <c r="T21" i="11" s="1"/>
  <c r="Z21" i="17"/>
  <c r="X21" i="17"/>
  <c r="AA21" i="17" s="1"/>
  <c r="Y21" i="17"/>
  <c r="AB21" i="17" s="1"/>
  <c r="R51" i="16"/>
  <c r="T51" i="16" s="1"/>
  <c r="V51" i="16" s="1"/>
  <c r="R21" i="16"/>
  <c r="T21" i="16" s="1"/>
  <c r="R41" i="16"/>
  <c r="T41" i="16" s="1"/>
  <c r="R51" i="15"/>
  <c r="T51" i="15" s="1"/>
  <c r="S41" i="11"/>
  <c r="U41" i="11" s="1"/>
  <c r="S51" i="11"/>
  <c r="U51" i="11" s="1"/>
  <c r="S21" i="11"/>
  <c r="U21" i="11" s="1"/>
  <c r="Q41" i="15"/>
  <c r="N41" i="15" s="1"/>
  <c r="Z51" i="17"/>
  <c r="X51" i="17"/>
  <c r="AA51" i="17" s="1"/>
  <c r="Y51" i="17"/>
  <c r="AB51" i="17" s="1"/>
  <c r="Z41" i="17"/>
  <c r="X41" i="17"/>
  <c r="AA41" i="17" s="1"/>
  <c r="Y41" i="17"/>
  <c r="AB41" i="17" s="1"/>
  <c r="Z40" i="17"/>
  <c r="Y40" i="17"/>
  <c r="AB40" i="17" s="1"/>
  <c r="X40" i="17"/>
  <c r="AA40" i="17" s="1"/>
  <c r="R20" i="11"/>
  <c r="T20" i="11" s="1"/>
  <c r="R50" i="11"/>
  <c r="T50" i="11" s="1"/>
  <c r="R40" i="11"/>
  <c r="T40" i="11" s="1"/>
  <c r="Z50" i="18"/>
  <c r="Y50" i="18"/>
  <c r="AB50" i="18" s="1"/>
  <c r="X50" i="18"/>
  <c r="AA50" i="18" s="1"/>
  <c r="W20" i="18"/>
  <c r="V22" i="18"/>
  <c r="V50" i="17"/>
  <c r="W50" i="17" s="1"/>
  <c r="U20" i="17"/>
  <c r="V20" i="17" s="1"/>
  <c r="S22" i="17"/>
  <c r="T22" i="19"/>
  <c r="R24" i="19" s="1"/>
  <c r="U22" i="19"/>
  <c r="S24" i="19" s="1"/>
  <c r="S20" i="11"/>
  <c r="U20" i="11" s="1"/>
  <c r="S40" i="11"/>
  <c r="U40" i="11" s="1"/>
  <c r="S50" i="11"/>
  <c r="U50" i="11" s="1"/>
  <c r="Z20" i="19"/>
  <c r="X20" i="19"/>
  <c r="AA20" i="19" s="1"/>
  <c r="Y20" i="19"/>
  <c r="AB20" i="19" s="1"/>
  <c r="W22" i="19"/>
  <c r="W19" i="21"/>
  <c r="CA23" i="14"/>
  <c r="BX23" i="14" s="1"/>
  <c r="BZ23" i="14"/>
  <c r="BW23" i="14" s="1"/>
  <c r="N24" i="22"/>
  <c r="M24" i="22"/>
  <c r="L19" i="24"/>
  <c r="BV26" i="14"/>
  <c r="BY26" i="14" s="1"/>
  <c r="P40" i="11"/>
  <c r="M40" i="11" s="1"/>
  <c r="L50" i="15"/>
  <c r="L40" i="15"/>
  <c r="BN26" i="14"/>
  <c r="BK26" i="14" s="1"/>
  <c r="BM26" i="14"/>
  <c r="BJ26" i="14" s="1"/>
  <c r="Q18" i="16"/>
  <c r="Q19" i="23"/>
  <c r="N24" i="23"/>
  <c r="R26" i="17"/>
  <c r="T26" i="17" s="1"/>
  <c r="S26" i="17"/>
  <c r="U26" i="17" s="1"/>
  <c r="R25" i="20"/>
  <c r="T25" i="20" s="1"/>
  <c r="S25" i="20"/>
  <c r="U25" i="20" s="1"/>
  <c r="R27" i="25"/>
  <c r="T27" i="25" s="1"/>
  <c r="S27" i="25"/>
  <c r="U27" i="25" s="1"/>
  <c r="S26" i="15"/>
  <c r="U26" i="15" s="1"/>
  <c r="R26" i="15"/>
  <c r="T26" i="15" s="1"/>
  <c r="R27" i="18"/>
  <c r="T27" i="18" s="1"/>
  <c r="S27" i="18"/>
  <c r="R26" i="21"/>
  <c r="T26" i="21" s="1"/>
  <c r="S26" i="21"/>
  <c r="U26" i="21" s="1"/>
  <c r="S27" i="22"/>
  <c r="R27" i="22"/>
  <c r="T27" i="22" s="1"/>
  <c r="R25" i="23"/>
  <c r="T25" i="23" s="1"/>
  <c r="S25" i="23"/>
  <c r="U25" i="23" s="1"/>
  <c r="S25" i="24"/>
  <c r="U25" i="24" s="1"/>
  <c r="R25" i="24"/>
  <c r="T25" i="24" s="1"/>
  <c r="F27" i="25"/>
  <c r="H27" i="25"/>
  <c r="E27" i="25"/>
  <c r="G27" i="25"/>
  <c r="V26" i="25"/>
  <c r="G25" i="24"/>
  <c r="E25" i="24"/>
  <c r="F25" i="24"/>
  <c r="H25" i="24"/>
  <c r="K26" i="25"/>
  <c r="C27" i="24"/>
  <c r="D26" i="24"/>
  <c r="A26" i="24" s="1"/>
  <c r="D28" i="25"/>
  <c r="A28" i="25" s="1"/>
  <c r="C29" i="25"/>
  <c r="F25" i="23"/>
  <c r="H25" i="23"/>
  <c r="G25" i="23"/>
  <c r="E25" i="23"/>
  <c r="Z24" i="23"/>
  <c r="X22" i="23"/>
  <c r="AA24" i="23" s="1"/>
  <c r="Y22" i="23"/>
  <c r="AB24" i="23" s="1"/>
  <c r="D26" i="23"/>
  <c r="A26" i="23" s="1"/>
  <c r="C27" i="23"/>
  <c r="F27" i="22"/>
  <c r="H27" i="22"/>
  <c r="G27" i="22"/>
  <c r="E27" i="22"/>
  <c r="V26" i="22"/>
  <c r="E26" i="21"/>
  <c r="G26" i="21"/>
  <c r="F26" i="21"/>
  <c r="H26" i="21"/>
  <c r="C29" i="22"/>
  <c r="D28" i="22"/>
  <c r="A28" i="22" s="1"/>
  <c r="K26" i="22"/>
  <c r="D27" i="21"/>
  <c r="A27" i="21" s="1"/>
  <c r="C28" i="21"/>
  <c r="K25" i="21"/>
  <c r="C27" i="20"/>
  <c r="D26" i="20"/>
  <c r="A26" i="20" s="1"/>
  <c r="R26" i="20" s="1"/>
  <c r="U25" i="21"/>
  <c r="V25" i="21" s="1"/>
  <c r="V26" i="18"/>
  <c r="F27" i="18"/>
  <c r="H27" i="18"/>
  <c r="E27" i="18"/>
  <c r="G27" i="18"/>
  <c r="K26" i="18"/>
  <c r="C29" i="18"/>
  <c r="D29" i="18" s="1"/>
  <c r="A28" i="18"/>
  <c r="E26" i="17"/>
  <c r="G26" i="17"/>
  <c r="H26" i="17"/>
  <c r="F26" i="17"/>
  <c r="U25" i="17"/>
  <c r="V25" i="17" s="1"/>
  <c r="C28" i="17"/>
  <c r="D27" i="17"/>
  <c r="A27" i="17" s="1"/>
  <c r="K25" i="17"/>
  <c r="C26" i="16"/>
  <c r="D25" i="16"/>
  <c r="A25" i="16" s="1"/>
  <c r="F26" i="15"/>
  <c r="H26" i="15"/>
  <c r="E26" i="15"/>
  <c r="G26" i="15"/>
  <c r="K25" i="15"/>
  <c r="C28" i="15"/>
  <c r="D27" i="15"/>
  <c r="A27" i="15" s="1"/>
  <c r="U25" i="15"/>
  <c r="V25" i="15" s="1"/>
  <c r="P16" i="11"/>
  <c r="M16" i="11" s="1"/>
  <c r="Q16" i="11"/>
  <c r="N16" i="11" s="1"/>
  <c r="W16" i="11"/>
  <c r="L17" i="11"/>
  <c r="C25" i="11"/>
  <c r="D25" i="11" s="1"/>
  <c r="U19" i="11"/>
  <c r="V19" i="11" s="1"/>
  <c r="K19" i="11"/>
  <c r="E22" i="11"/>
  <c r="Q20" i="11" l="1"/>
  <c r="N20" i="11" s="1"/>
  <c r="R21" i="15"/>
  <c r="T21" i="15" s="1"/>
  <c r="V21" i="15" s="1"/>
  <c r="W21" i="15" s="1"/>
  <c r="Y21" i="15" s="1"/>
  <c r="AB21" i="15" s="1"/>
  <c r="L51" i="16"/>
  <c r="W51" i="16" s="1"/>
  <c r="Y51" i="16" s="1"/>
  <c r="AB51" i="16" s="1"/>
  <c r="O19" i="20"/>
  <c r="AC19" i="20"/>
  <c r="AC17" i="11"/>
  <c r="O17" i="11"/>
  <c r="P17" i="11" s="1"/>
  <c r="M17" i="11" s="1"/>
  <c r="I19" i="11"/>
  <c r="J19" i="11"/>
  <c r="Z19" i="22"/>
  <c r="Y19" i="22"/>
  <c r="AB19" i="22" s="1"/>
  <c r="Z18" i="15"/>
  <c r="Y18" i="15"/>
  <c r="AB18" i="15" s="1"/>
  <c r="W22" i="22"/>
  <c r="X22" i="22" s="1"/>
  <c r="AA24" i="22" s="1"/>
  <c r="M24" i="18"/>
  <c r="Y18" i="21"/>
  <c r="AB18" i="21" s="1"/>
  <c r="X18" i="21"/>
  <c r="AA18" i="21" s="1"/>
  <c r="W22" i="21"/>
  <c r="Z24" i="21" s="1"/>
  <c r="W19" i="17"/>
  <c r="Y19" i="17" s="1"/>
  <c r="AB19" i="17" s="1"/>
  <c r="Y19" i="18"/>
  <c r="AB19" i="18" s="1"/>
  <c r="Z19" i="18"/>
  <c r="O22" i="15"/>
  <c r="M24" i="15" s="1"/>
  <c r="Y17" i="24"/>
  <c r="AB17" i="24" s="1"/>
  <c r="Z17" i="24"/>
  <c r="AC19" i="24"/>
  <c r="O19" i="24"/>
  <c r="O22" i="24" s="1"/>
  <c r="AC19" i="25"/>
  <c r="O19" i="25"/>
  <c r="O22" i="25" s="1"/>
  <c r="Q19" i="17"/>
  <c r="N19" i="17" s="1"/>
  <c r="P50" i="11"/>
  <c r="M50" i="11" s="1"/>
  <c r="AC40" i="15"/>
  <c r="O40" i="15"/>
  <c r="Q40" i="15" s="1"/>
  <c r="N40" i="15" s="1"/>
  <c r="AC50" i="15"/>
  <c r="O50" i="15"/>
  <c r="Q50" i="15" s="1"/>
  <c r="N50" i="15" s="1"/>
  <c r="O51" i="15"/>
  <c r="P51" i="15" s="1"/>
  <c r="M51" i="15" s="1"/>
  <c r="AC51" i="15"/>
  <c r="AC20" i="16"/>
  <c r="O51" i="16"/>
  <c r="Q51" i="16" s="1"/>
  <c r="N51" i="16" s="1"/>
  <c r="Q21" i="11"/>
  <c r="N21" i="11" s="1"/>
  <c r="K25" i="19"/>
  <c r="C28" i="19"/>
  <c r="D27" i="19"/>
  <c r="A27" i="19" s="1"/>
  <c r="V25" i="19"/>
  <c r="S26" i="19"/>
  <c r="U26" i="19" s="1"/>
  <c r="G26" i="19"/>
  <c r="H26" i="19"/>
  <c r="R26" i="19"/>
  <c r="T26" i="19" s="1"/>
  <c r="E26" i="19"/>
  <c r="F26" i="19"/>
  <c r="X22" i="20"/>
  <c r="AA24" i="20" s="1"/>
  <c r="N24" i="21"/>
  <c r="Y22" i="20"/>
  <c r="AB24" i="20" s="1"/>
  <c r="AX29" i="14"/>
  <c r="L21" i="16"/>
  <c r="P19" i="15"/>
  <c r="M19" i="15" s="1"/>
  <c r="Q19" i="15"/>
  <c r="N19" i="15" s="1"/>
  <c r="P21" i="15"/>
  <c r="M21" i="15" s="1"/>
  <c r="Q21" i="15"/>
  <c r="N21" i="15" s="1"/>
  <c r="P19" i="17"/>
  <c r="M19" i="17" s="1"/>
  <c r="N24" i="17"/>
  <c r="Y19" i="15"/>
  <c r="AB19" i="15" s="1"/>
  <c r="X19" i="15"/>
  <c r="AA19" i="15" s="1"/>
  <c r="Q19" i="21"/>
  <c r="N19" i="21" s="1"/>
  <c r="L41" i="16"/>
  <c r="J26" i="18"/>
  <c r="I26" i="18"/>
  <c r="I26" i="22"/>
  <c r="J26" i="22"/>
  <c r="J26" i="25"/>
  <c r="I26" i="25"/>
  <c r="W18" i="24"/>
  <c r="Q18" i="24"/>
  <c r="N18" i="24" s="1"/>
  <c r="J25" i="17"/>
  <c r="I25" i="17"/>
  <c r="J25" i="15"/>
  <c r="I25" i="15"/>
  <c r="J25" i="21"/>
  <c r="I25" i="21"/>
  <c r="R41" i="15"/>
  <c r="T41" i="15" s="1"/>
  <c r="V41" i="15" s="1"/>
  <c r="W41" i="15" s="1"/>
  <c r="X41" i="15" s="1"/>
  <c r="AA41" i="15" s="1"/>
  <c r="BJ28" i="14"/>
  <c r="BK29" i="14" s="1"/>
  <c r="V21" i="16"/>
  <c r="W21" i="16" s="1"/>
  <c r="X21" i="16" s="1"/>
  <c r="AA21" i="16" s="1"/>
  <c r="V51" i="15"/>
  <c r="W51" i="15" s="1"/>
  <c r="X51" i="15" s="1"/>
  <c r="AA51" i="15" s="1"/>
  <c r="V41" i="16"/>
  <c r="W41" i="16" s="1"/>
  <c r="Z41" i="16" s="1"/>
  <c r="Z41" i="15"/>
  <c r="Z51" i="15"/>
  <c r="V21" i="11"/>
  <c r="W21" i="11" s="1"/>
  <c r="V51" i="11"/>
  <c r="W51" i="11" s="1"/>
  <c r="Z51" i="16"/>
  <c r="X51" i="16"/>
  <c r="AA51" i="16" s="1"/>
  <c r="Z21" i="16"/>
  <c r="Z21" i="15"/>
  <c r="V41" i="11"/>
  <c r="W41" i="11" s="1"/>
  <c r="S22" i="11"/>
  <c r="V40" i="11"/>
  <c r="W40" i="11" s="1"/>
  <c r="Z40" i="11" s="1"/>
  <c r="V22" i="17"/>
  <c r="W20" i="17"/>
  <c r="Z20" i="18"/>
  <c r="X20" i="18"/>
  <c r="AA20" i="18" s="1"/>
  <c r="Y20" i="18"/>
  <c r="AB20" i="18" s="1"/>
  <c r="W22" i="18"/>
  <c r="V20" i="11"/>
  <c r="W20" i="11" s="1"/>
  <c r="S40" i="15"/>
  <c r="U40" i="15" s="1"/>
  <c r="S20" i="15"/>
  <c r="S50" i="15"/>
  <c r="U50" i="15" s="1"/>
  <c r="R20" i="15"/>
  <c r="T20" i="15" s="1"/>
  <c r="R50" i="15"/>
  <c r="T50" i="15" s="1"/>
  <c r="R40" i="15"/>
  <c r="T40" i="15" s="1"/>
  <c r="X22" i="19"/>
  <c r="AA24" i="19" s="1"/>
  <c r="Y22" i="19"/>
  <c r="AB24" i="19" s="1"/>
  <c r="Z24" i="19"/>
  <c r="Z50" i="17"/>
  <c r="X50" i="17"/>
  <c r="AA50" i="17" s="1"/>
  <c r="Y50" i="17"/>
  <c r="AB50" i="17" s="1"/>
  <c r="U22" i="18"/>
  <c r="S24" i="18" s="1"/>
  <c r="T22" i="18"/>
  <c r="R24" i="18" s="1"/>
  <c r="V50" i="11"/>
  <c r="W50" i="11" s="1"/>
  <c r="Z19" i="21"/>
  <c r="Y19" i="21"/>
  <c r="AB19" i="21" s="1"/>
  <c r="X19" i="21"/>
  <c r="AA19" i="21" s="1"/>
  <c r="Z17" i="15"/>
  <c r="X17" i="15"/>
  <c r="AA17" i="15" s="1"/>
  <c r="Y17" i="15"/>
  <c r="AB17" i="15" s="1"/>
  <c r="L25" i="18"/>
  <c r="L25" i="25"/>
  <c r="M24" i="21"/>
  <c r="L25" i="22"/>
  <c r="L19" i="16"/>
  <c r="L50" i="16"/>
  <c r="M24" i="23"/>
  <c r="P40" i="15"/>
  <c r="M40" i="15" s="1"/>
  <c r="P50" i="15"/>
  <c r="M50" i="15" s="1"/>
  <c r="CA26" i="14"/>
  <c r="BX26" i="14" s="1"/>
  <c r="BZ26" i="14"/>
  <c r="BW26" i="14" s="1"/>
  <c r="P20" i="16"/>
  <c r="M20" i="16" s="1"/>
  <c r="Q20" i="16"/>
  <c r="N20" i="16" s="1"/>
  <c r="L40" i="16"/>
  <c r="S27" i="15"/>
  <c r="R27" i="15"/>
  <c r="T27" i="15" s="1"/>
  <c r="R25" i="16"/>
  <c r="T25" i="16" s="1"/>
  <c r="S25" i="16"/>
  <c r="U25" i="16" s="1"/>
  <c r="S27" i="17"/>
  <c r="U27" i="17" s="1"/>
  <c r="R27" i="17"/>
  <c r="T27" i="17" s="1"/>
  <c r="R28" i="22"/>
  <c r="T28" i="22" s="1"/>
  <c r="S28" i="22"/>
  <c r="U28" i="22" s="1"/>
  <c r="S26" i="24"/>
  <c r="U26" i="24" s="1"/>
  <c r="R26" i="24"/>
  <c r="T26" i="24" s="1"/>
  <c r="R28" i="18"/>
  <c r="T28" i="18" s="1"/>
  <c r="S28" i="18"/>
  <c r="U28" i="18" s="1"/>
  <c r="S26" i="20"/>
  <c r="U26" i="20" s="1"/>
  <c r="T26" i="20"/>
  <c r="S27" i="21"/>
  <c r="R27" i="21"/>
  <c r="T27" i="21" s="1"/>
  <c r="S26" i="23"/>
  <c r="U26" i="23" s="1"/>
  <c r="R26" i="23"/>
  <c r="T26" i="23" s="1"/>
  <c r="R28" i="25"/>
  <c r="T28" i="25" s="1"/>
  <c r="S28" i="25"/>
  <c r="U28" i="25" s="1"/>
  <c r="V25" i="24"/>
  <c r="F28" i="25"/>
  <c r="H28" i="25"/>
  <c r="G28" i="25"/>
  <c r="E28" i="25"/>
  <c r="D29" i="25"/>
  <c r="A29" i="25" s="1"/>
  <c r="C30" i="25"/>
  <c r="D27" i="24"/>
  <c r="A27" i="24" s="1"/>
  <c r="C28" i="24"/>
  <c r="V27" i="25"/>
  <c r="F26" i="24"/>
  <c r="H26" i="24"/>
  <c r="E26" i="24"/>
  <c r="G26" i="24"/>
  <c r="K27" i="25"/>
  <c r="K25" i="24"/>
  <c r="C28" i="23"/>
  <c r="D27" i="23"/>
  <c r="A27" i="23" s="1"/>
  <c r="F26" i="23"/>
  <c r="H26" i="23"/>
  <c r="G26" i="23"/>
  <c r="E26" i="23"/>
  <c r="V25" i="23"/>
  <c r="K25" i="23"/>
  <c r="F28" i="22"/>
  <c r="H28" i="22"/>
  <c r="E28" i="22"/>
  <c r="G28" i="22"/>
  <c r="K27" i="22"/>
  <c r="E27" i="21"/>
  <c r="G27" i="21"/>
  <c r="H27" i="21"/>
  <c r="F27" i="21"/>
  <c r="U27" i="22"/>
  <c r="V27" i="22" s="1"/>
  <c r="C30" i="22"/>
  <c r="D29" i="22"/>
  <c r="A29" i="22" s="1"/>
  <c r="K26" i="21"/>
  <c r="F26" i="20"/>
  <c r="H26" i="20"/>
  <c r="E26" i="20"/>
  <c r="G26" i="20"/>
  <c r="D28" i="21"/>
  <c r="A28" i="21" s="1"/>
  <c r="C29" i="21"/>
  <c r="V26" i="21"/>
  <c r="C28" i="20"/>
  <c r="D27" i="20"/>
  <c r="A27" i="20" s="1"/>
  <c r="V25" i="20"/>
  <c r="K25" i="20"/>
  <c r="F28" i="18"/>
  <c r="H28" i="18"/>
  <c r="G28" i="18"/>
  <c r="E28" i="18"/>
  <c r="K27" i="18"/>
  <c r="C30" i="18"/>
  <c r="D30" i="18" s="1"/>
  <c r="A29" i="18"/>
  <c r="U27" i="18"/>
  <c r="V27" i="18" s="1"/>
  <c r="E27" i="17"/>
  <c r="G27" i="17"/>
  <c r="F27" i="17"/>
  <c r="H27" i="17"/>
  <c r="V26" i="15"/>
  <c r="C27" i="16"/>
  <c r="D26" i="16"/>
  <c r="A26" i="16" s="1"/>
  <c r="V26" i="17"/>
  <c r="K26" i="17"/>
  <c r="F25" i="16"/>
  <c r="H25" i="16"/>
  <c r="G25" i="16"/>
  <c r="E25" i="16"/>
  <c r="C29" i="17"/>
  <c r="D28" i="17"/>
  <c r="A28" i="17" s="1"/>
  <c r="F27" i="15"/>
  <c r="H27" i="15"/>
  <c r="G27" i="15"/>
  <c r="E27" i="15"/>
  <c r="K26" i="15"/>
  <c r="C29" i="15"/>
  <c r="D28" i="15"/>
  <c r="A28" i="15" s="1"/>
  <c r="L18" i="11"/>
  <c r="A25" i="11"/>
  <c r="C26" i="11"/>
  <c r="D26" i="11" s="1"/>
  <c r="Q17" i="11"/>
  <c r="N17" i="11" s="1"/>
  <c r="W17" i="11"/>
  <c r="X16" i="11"/>
  <c r="AA16" i="11" s="1"/>
  <c r="Y16" i="11"/>
  <c r="AB16" i="11" s="1"/>
  <c r="Z16" i="11"/>
  <c r="P51" i="16" l="1"/>
  <c r="M51" i="16" s="1"/>
  <c r="Q51" i="15"/>
  <c r="N51" i="15" s="1"/>
  <c r="AC51" i="16"/>
  <c r="Q19" i="20"/>
  <c r="N19" i="20" s="1"/>
  <c r="O22" i="20"/>
  <c r="P19" i="20"/>
  <c r="M19" i="20" s="1"/>
  <c r="R27" i="20"/>
  <c r="S27" i="20"/>
  <c r="U27" i="20" s="1"/>
  <c r="E27" i="20"/>
  <c r="F27" i="20"/>
  <c r="AC18" i="11"/>
  <c r="O18" i="11"/>
  <c r="P18" i="11" s="1"/>
  <c r="M18" i="11" s="1"/>
  <c r="J25" i="20"/>
  <c r="I25" i="20"/>
  <c r="Z19" i="17"/>
  <c r="W19" i="24"/>
  <c r="Y19" i="24" s="1"/>
  <c r="AB19" i="24" s="1"/>
  <c r="X19" i="17"/>
  <c r="AA19" i="17" s="1"/>
  <c r="Z24" i="22"/>
  <c r="Y22" i="22"/>
  <c r="AB24" i="22" s="1"/>
  <c r="Y22" i="21"/>
  <c r="AB24" i="21" s="1"/>
  <c r="X22" i="21"/>
  <c r="AA24" i="21" s="1"/>
  <c r="Q19" i="24"/>
  <c r="N19" i="24" s="1"/>
  <c r="P19" i="24"/>
  <c r="M19" i="24" s="1"/>
  <c r="Z19" i="24"/>
  <c r="Z18" i="24"/>
  <c r="O25" i="22"/>
  <c r="Q25" i="22" s="1"/>
  <c r="N25" i="22" s="1"/>
  <c r="AC25" i="22"/>
  <c r="O25" i="25"/>
  <c r="W25" i="25" s="1"/>
  <c r="Y25" i="25" s="1"/>
  <c r="AB25" i="25" s="1"/>
  <c r="AC25" i="25"/>
  <c r="AC25" i="18"/>
  <c r="O25" i="18"/>
  <c r="Q25" i="18" s="1"/>
  <c r="N25" i="18" s="1"/>
  <c r="V40" i="15"/>
  <c r="W40" i="15" s="1"/>
  <c r="Y40" i="15" s="1"/>
  <c r="AB40" i="15" s="1"/>
  <c r="O19" i="16"/>
  <c r="Q19" i="16" s="1"/>
  <c r="N19" i="16" s="1"/>
  <c r="AC19" i="16"/>
  <c r="O21" i="16"/>
  <c r="P21" i="16" s="1"/>
  <c r="M21" i="16" s="1"/>
  <c r="AC21" i="16"/>
  <c r="O40" i="16"/>
  <c r="Q40" i="16" s="1"/>
  <c r="N40" i="16" s="1"/>
  <c r="AC40" i="16"/>
  <c r="AC50" i="16"/>
  <c r="O50" i="16"/>
  <c r="P50" i="16" s="1"/>
  <c r="M50" i="16" s="1"/>
  <c r="O41" i="16"/>
  <c r="AC41" i="16"/>
  <c r="X21" i="15"/>
  <c r="AA21" i="15" s="1"/>
  <c r="V22" i="11"/>
  <c r="U22" i="11" s="1"/>
  <c r="S24" i="11" s="1"/>
  <c r="K26" i="19"/>
  <c r="V26" i="19"/>
  <c r="D28" i="19"/>
  <c r="A28" i="19" s="1"/>
  <c r="C29" i="19"/>
  <c r="S27" i="19"/>
  <c r="U27" i="19" s="1"/>
  <c r="G27" i="19"/>
  <c r="F27" i="19"/>
  <c r="R27" i="19"/>
  <c r="T27" i="19" s="1"/>
  <c r="E27" i="19"/>
  <c r="H27" i="19"/>
  <c r="J25" i="19"/>
  <c r="I25" i="19"/>
  <c r="N24" i="15"/>
  <c r="M24" i="17"/>
  <c r="W19" i="25"/>
  <c r="Z19" i="25" s="1"/>
  <c r="Q19" i="25"/>
  <c r="N19" i="25" s="1"/>
  <c r="P19" i="25"/>
  <c r="M19" i="25" s="1"/>
  <c r="P40" i="16"/>
  <c r="M40" i="16" s="1"/>
  <c r="Q21" i="16"/>
  <c r="N21" i="16" s="1"/>
  <c r="I26" i="17"/>
  <c r="J26" i="17"/>
  <c r="J27" i="18"/>
  <c r="I27" i="18"/>
  <c r="I26" i="21"/>
  <c r="J26" i="21"/>
  <c r="J27" i="22"/>
  <c r="I27" i="22"/>
  <c r="J27" i="25"/>
  <c r="I27" i="25"/>
  <c r="J26" i="15"/>
  <c r="I26" i="15"/>
  <c r="X18" i="24"/>
  <c r="AA18" i="24" s="1"/>
  <c r="Y18" i="24"/>
  <c r="AB18" i="24" s="1"/>
  <c r="J25" i="23"/>
  <c r="I25" i="23"/>
  <c r="J25" i="24"/>
  <c r="I25" i="24"/>
  <c r="BJ29" i="14"/>
  <c r="Y51" i="15"/>
  <c r="AB51" i="15" s="1"/>
  <c r="Y41" i="15"/>
  <c r="AB41" i="15" s="1"/>
  <c r="BW28" i="14"/>
  <c r="BX29" i="14" s="1"/>
  <c r="Y21" i="16"/>
  <c r="AB21" i="16" s="1"/>
  <c r="L26" i="18"/>
  <c r="X41" i="16"/>
  <c r="AA41" i="16" s="1"/>
  <c r="Y41" i="16"/>
  <c r="AB41" i="16" s="1"/>
  <c r="Z21" i="11"/>
  <c r="X21" i="11"/>
  <c r="AA21" i="11" s="1"/>
  <c r="Y21" i="11"/>
  <c r="AB21" i="11" s="1"/>
  <c r="Z41" i="11"/>
  <c r="X41" i="11"/>
  <c r="AA41" i="11" s="1"/>
  <c r="Y41" i="11"/>
  <c r="AB41" i="11" s="1"/>
  <c r="Z51" i="11"/>
  <c r="X51" i="11"/>
  <c r="AA51" i="11" s="1"/>
  <c r="Y51" i="11"/>
  <c r="AB51" i="11" s="1"/>
  <c r="Y40" i="11"/>
  <c r="AB40" i="11" s="1"/>
  <c r="X40" i="11"/>
  <c r="AA40" i="11" s="1"/>
  <c r="Z40" i="15"/>
  <c r="X40" i="15"/>
  <c r="AA40" i="15" s="1"/>
  <c r="S50" i="16"/>
  <c r="U50" i="16" s="1"/>
  <c r="S20" i="16"/>
  <c r="S40" i="16"/>
  <c r="U40" i="16" s="1"/>
  <c r="Y22" i="18"/>
  <c r="AB24" i="18" s="1"/>
  <c r="X22" i="18"/>
  <c r="AA24" i="18" s="1"/>
  <c r="Z24" i="18"/>
  <c r="Z20" i="17"/>
  <c r="X20" i="17"/>
  <c r="AA20" i="17" s="1"/>
  <c r="Y20" i="17"/>
  <c r="AB20" i="17" s="1"/>
  <c r="R20" i="16"/>
  <c r="T20" i="16" s="1"/>
  <c r="R40" i="16"/>
  <c r="T40" i="16" s="1"/>
  <c r="V40" i="16" s="1"/>
  <c r="W40" i="16" s="1"/>
  <c r="R50" i="16"/>
  <c r="T50" i="16" s="1"/>
  <c r="W22" i="17"/>
  <c r="X22" i="17" s="1"/>
  <c r="AA24" i="17" s="1"/>
  <c r="Z50" i="11"/>
  <c r="Y50" i="11"/>
  <c r="AB50" i="11" s="1"/>
  <c r="X50" i="11"/>
  <c r="AA50" i="11" s="1"/>
  <c r="V50" i="15"/>
  <c r="W50" i="15" s="1"/>
  <c r="U20" i="15"/>
  <c r="V20" i="15" s="1"/>
  <c r="S22" i="15"/>
  <c r="Z20" i="11"/>
  <c r="Y20" i="11"/>
  <c r="AB20" i="11" s="1"/>
  <c r="X20" i="11"/>
  <c r="AA20" i="11" s="1"/>
  <c r="U22" i="17"/>
  <c r="S24" i="17" s="1"/>
  <c r="T22" i="17"/>
  <c r="R24" i="17" s="1"/>
  <c r="L26" i="25"/>
  <c r="L25" i="21"/>
  <c r="L25" i="17"/>
  <c r="L26" i="22"/>
  <c r="N24" i="24"/>
  <c r="M24" i="24"/>
  <c r="L25" i="15"/>
  <c r="S25" i="11"/>
  <c r="R25" i="11"/>
  <c r="T25" i="11" s="1"/>
  <c r="S28" i="15"/>
  <c r="U28" i="15" s="1"/>
  <c r="R28" i="15"/>
  <c r="T28" i="15" s="1"/>
  <c r="R28" i="17"/>
  <c r="T28" i="17" s="1"/>
  <c r="S28" i="17"/>
  <c r="R26" i="16"/>
  <c r="T26" i="16" s="1"/>
  <c r="S26" i="16"/>
  <c r="U26" i="16" s="1"/>
  <c r="R29" i="18"/>
  <c r="T29" i="18" s="1"/>
  <c r="S29" i="18"/>
  <c r="T27" i="20"/>
  <c r="S29" i="22"/>
  <c r="U29" i="22" s="1"/>
  <c r="R29" i="22"/>
  <c r="T29" i="22" s="1"/>
  <c r="R27" i="23"/>
  <c r="T27" i="23" s="1"/>
  <c r="S27" i="23"/>
  <c r="U27" i="23" s="1"/>
  <c r="S27" i="24"/>
  <c r="U27" i="24" s="1"/>
  <c r="R27" i="24"/>
  <c r="T27" i="24" s="1"/>
  <c r="R29" i="25"/>
  <c r="T29" i="25" s="1"/>
  <c r="S29" i="25"/>
  <c r="R28" i="21"/>
  <c r="T28" i="21" s="1"/>
  <c r="S28" i="21"/>
  <c r="U28" i="21" s="1"/>
  <c r="V26" i="24"/>
  <c r="F29" i="25"/>
  <c r="H29" i="25"/>
  <c r="E29" i="25"/>
  <c r="G29" i="25"/>
  <c r="K26" i="24"/>
  <c r="K28" i="25"/>
  <c r="F27" i="24"/>
  <c r="H27" i="24"/>
  <c r="G27" i="24"/>
  <c r="E27" i="24"/>
  <c r="V28" i="25"/>
  <c r="D28" i="24"/>
  <c r="A28" i="24" s="1"/>
  <c r="C29" i="24"/>
  <c r="C31" i="25"/>
  <c r="D30" i="25"/>
  <c r="A30" i="25" s="1"/>
  <c r="K26" i="23"/>
  <c r="C29" i="23"/>
  <c r="D28" i="23"/>
  <c r="A28" i="23" s="1"/>
  <c r="V26" i="23"/>
  <c r="F27" i="23"/>
  <c r="H27" i="23"/>
  <c r="E27" i="23"/>
  <c r="G27" i="23"/>
  <c r="F29" i="22"/>
  <c r="H29" i="22"/>
  <c r="G29" i="22"/>
  <c r="E29" i="22"/>
  <c r="V28" i="22"/>
  <c r="E28" i="21"/>
  <c r="G28" i="21"/>
  <c r="F28" i="21"/>
  <c r="H28" i="21"/>
  <c r="V26" i="20"/>
  <c r="C31" i="22"/>
  <c r="D30" i="22"/>
  <c r="A30" i="22" s="1"/>
  <c r="K28" i="22"/>
  <c r="U27" i="21"/>
  <c r="V27" i="21" s="1"/>
  <c r="H27" i="20"/>
  <c r="G27" i="20"/>
  <c r="D29" i="21"/>
  <c r="A29" i="21" s="1"/>
  <c r="C30" i="21"/>
  <c r="V28" i="18"/>
  <c r="K27" i="21"/>
  <c r="D28" i="20"/>
  <c r="A28" i="20" s="1"/>
  <c r="C29" i="20"/>
  <c r="K26" i="20"/>
  <c r="F29" i="18"/>
  <c r="H29" i="18"/>
  <c r="E29" i="18"/>
  <c r="G29" i="18"/>
  <c r="C31" i="18"/>
  <c r="D31" i="18" s="1"/>
  <c r="A30" i="18"/>
  <c r="K28" i="18"/>
  <c r="E28" i="17"/>
  <c r="G28" i="17"/>
  <c r="H28" i="17"/>
  <c r="F28" i="17"/>
  <c r="V27" i="17"/>
  <c r="V25" i="16"/>
  <c r="C30" i="17"/>
  <c r="D29" i="17"/>
  <c r="A29" i="17" s="1"/>
  <c r="K25" i="16"/>
  <c r="C28" i="16"/>
  <c r="D27" i="16"/>
  <c r="A27" i="16" s="1"/>
  <c r="K27" i="17"/>
  <c r="E26" i="16"/>
  <c r="G26" i="16"/>
  <c r="F26" i="16"/>
  <c r="H26" i="16"/>
  <c r="F28" i="15"/>
  <c r="H28" i="15"/>
  <c r="E28" i="15"/>
  <c r="G28" i="15"/>
  <c r="K27" i="15"/>
  <c r="C30" i="15"/>
  <c r="D29" i="15"/>
  <c r="A29" i="15" s="1"/>
  <c r="U27" i="15"/>
  <c r="V27" i="15" s="1"/>
  <c r="G25" i="11"/>
  <c r="E25" i="11"/>
  <c r="F25" i="11"/>
  <c r="H25" i="11"/>
  <c r="L19" i="11"/>
  <c r="X17" i="11"/>
  <c r="AA17" i="11" s="1"/>
  <c r="Y17" i="11"/>
  <c r="AB17" i="11" s="1"/>
  <c r="Z17" i="11"/>
  <c r="W18" i="11"/>
  <c r="W19" i="11"/>
  <c r="C27" i="11"/>
  <c r="D27" i="11" s="1"/>
  <c r="A26" i="11"/>
  <c r="Q50" i="16" l="1"/>
  <c r="N50" i="16" s="1"/>
  <c r="Q18" i="11"/>
  <c r="N18" i="11" s="1"/>
  <c r="M24" i="20"/>
  <c r="N24" i="20"/>
  <c r="AC19" i="11"/>
  <c r="O19" i="11"/>
  <c r="O22" i="11" s="1"/>
  <c r="S28" i="20"/>
  <c r="R28" i="20"/>
  <c r="F28" i="20"/>
  <c r="E28" i="20"/>
  <c r="X19" i="24"/>
  <c r="AA19" i="24" s="1"/>
  <c r="W22" i="24"/>
  <c r="Z24" i="24" s="1"/>
  <c r="W19" i="16"/>
  <c r="X19" i="16" s="1"/>
  <c r="AA19" i="16" s="1"/>
  <c r="P25" i="22"/>
  <c r="M25" i="22" s="1"/>
  <c r="W25" i="22"/>
  <c r="Z25" i="22" s="1"/>
  <c r="AC25" i="21"/>
  <c r="O25" i="21"/>
  <c r="P25" i="21" s="1"/>
  <c r="M25" i="21" s="1"/>
  <c r="AC26" i="22"/>
  <c r="O26" i="22"/>
  <c r="W26" i="22" s="1"/>
  <c r="Z26" i="22" s="1"/>
  <c r="AC26" i="25"/>
  <c r="O26" i="25"/>
  <c r="W26" i="25" s="1"/>
  <c r="L25" i="19"/>
  <c r="V27" i="19"/>
  <c r="O26" i="18"/>
  <c r="AC26" i="18"/>
  <c r="O25" i="17"/>
  <c r="Q25" i="17" s="1"/>
  <c r="N25" i="17" s="1"/>
  <c r="AC25" i="17"/>
  <c r="O25" i="15"/>
  <c r="AC25" i="15"/>
  <c r="O22" i="16"/>
  <c r="N24" i="16" s="1"/>
  <c r="P19" i="16"/>
  <c r="M19" i="16" s="1"/>
  <c r="T22" i="11"/>
  <c r="R24" i="11" s="1"/>
  <c r="I26" i="19"/>
  <c r="J26" i="19"/>
  <c r="K27" i="19"/>
  <c r="C30" i="19"/>
  <c r="D29" i="19"/>
  <c r="A29" i="19" s="1"/>
  <c r="R28" i="19"/>
  <c r="T28" i="19" s="1"/>
  <c r="E28" i="19"/>
  <c r="F28" i="19"/>
  <c r="S28" i="19"/>
  <c r="U28" i="19" s="1"/>
  <c r="G28" i="19"/>
  <c r="H28" i="19"/>
  <c r="M24" i="25"/>
  <c r="N24" i="25"/>
  <c r="Y19" i="25"/>
  <c r="AB19" i="25" s="1"/>
  <c r="W22" i="25"/>
  <c r="X19" i="25"/>
  <c r="AA19" i="25" s="1"/>
  <c r="P41" i="16"/>
  <c r="M41" i="16" s="1"/>
  <c r="Q41" i="16"/>
  <c r="N41" i="16" s="1"/>
  <c r="J27" i="17"/>
  <c r="I27" i="17"/>
  <c r="I28" i="18"/>
  <c r="J28" i="18"/>
  <c r="J26" i="20"/>
  <c r="I26" i="20"/>
  <c r="J27" i="21"/>
  <c r="I27" i="21"/>
  <c r="J28" i="22"/>
  <c r="I28" i="22"/>
  <c r="I26" i="23"/>
  <c r="J26" i="23"/>
  <c r="J28" i="25"/>
  <c r="I28" i="25"/>
  <c r="J27" i="15"/>
  <c r="I27" i="15"/>
  <c r="J26" i="24"/>
  <c r="I26" i="24"/>
  <c r="X25" i="25"/>
  <c r="AA25" i="25" s="1"/>
  <c r="Z25" i="25"/>
  <c r="W25" i="18"/>
  <c r="X25" i="18" s="1"/>
  <c r="AA25" i="18" s="1"/>
  <c r="P25" i="18"/>
  <c r="M25" i="18" s="1"/>
  <c r="Y22" i="17"/>
  <c r="AB24" i="17" s="1"/>
  <c r="Q25" i="25"/>
  <c r="N25" i="25" s="1"/>
  <c r="P25" i="25"/>
  <c r="M25" i="25" s="1"/>
  <c r="J25" i="16"/>
  <c r="I25" i="16"/>
  <c r="BW29" i="14"/>
  <c r="Z24" i="17"/>
  <c r="V50" i="16"/>
  <c r="W50" i="16" s="1"/>
  <c r="X50" i="16" s="1"/>
  <c r="AA50" i="16" s="1"/>
  <c r="Z40" i="16"/>
  <c r="X40" i="16"/>
  <c r="AA40" i="16" s="1"/>
  <c r="Y40" i="16"/>
  <c r="AB40" i="16" s="1"/>
  <c r="W20" i="15"/>
  <c r="V22" i="15"/>
  <c r="Z50" i="16"/>
  <c r="U20" i="16"/>
  <c r="V20" i="16" s="1"/>
  <c r="S22" i="16"/>
  <c r="Z50" i="15"/>
  <c r="Y50" i="15"/>
  <c r="AB50" i="15" s="1"/>
  <c r="X50" i="15"/>
  <c r="AA50" i="15" s="1"/>
  <c r="L27" i="18"/>
  <c r="L27" i="22"/>
  <c r="L26" i="17"/>
  <c r="L26" i="21"/>
  <c r="L25" i="23"/>
  <c r="L25" i="24"/>
  <c r="L27" i="25"/>
  <c r="L26" i="15"/>
  <c r="L25" i="20"/>
  <c r="S26" i="11"/>
  <c r="U26" i="11" s="1"/>
  <c r="R26" i="11"/>
  <c r="T26" i="11" s="1"/>
  <c r="S29" i="15"/>
  <c r="R29" i="15"/>
  <c r="T29" i="15" s="1"/>
  <c r="S27" i="16"/>
  <c r="U27" i="16" s="1"/>
  <c r="R27" i="16"/>
  <c r="T27" i="16" s="1"/>
  <c r="U28" i="20"/>
  <c r="T28" i="20"/>
  <c r="S28" i="23"/>
  <c r="U28" i="23" s="1"/>
  <c r="R28" i="23"/>
  <c r="T28" i="23" s="1"/>
  <c r="R30" i="25"/>
  <c r="T30" i="25" s="1"/>
  <c r="S30" i="25"/>
  <c r="U30" i="25" s="1"/>
  <c r="R29" i="17"/>
  <c r="T29" i="17" s="1"/>
  <c r="S29" i="17"/>
  <c r="U29" i="17" s="1"/>
  <c r="S30" i="18"/>
  <c r="U30" i="18" s="1"/>
  <c r="R30" i="18"/>
  <c r="T30" i="18" s="1"/>
  <c r="S29" i="21"/>
  <c r="U29" i="21" s="1"/>
  <c r="R29" i="21"/>
  <c r="T29" i="21" s="1"/>
  <c r="S30" i="22"/>
  <c r="R30" i="22"/>
  <c r="T30" i="22" s="1"/>
  <c r="R28" i="24"/>
  <c r="T28" i="24" s="1"/>
  <c r="S28" i="24"/>
  <c r="U28" i="24" s="1"/>
  <c r="V27" i="24"/>
  <c r="F30" i="25"/>
  <c r="H30" i="25"/>
  <c r="G30" i="25"/>
  <c r="E30" i="25"/>
  <c r="D29" i="24"/>
  <c r="A29" i="24" s="1"/>
  <c r="C30" i="24"/>
  <c r="K29" i="25"/>
  <c r="U29" i="25"/>
  <c r="V29" i="25" s="1"/>
  <c r="K27" i="24"/>
  <c r="C35" i="25"/>
  <c r="D31" i="25"/>
  <c r="A31" i="25" s="1"/>
  <c r="F28" i="24"/>
  <c r="H28" i="24"/>
  <c r="E28" i="24"/>
  <c r="G28" i="24"/>
  <c r="K27" i="23"/>
  <c r="D29" i="23"/>
  <c r="A29" i="23" s="1"/>
  <c r="C30" i="23"/>
  <c r="V27" i="23"/>
  <c r="F28" i="23"/>
  <c r="H28" i="23"/>
  <c r="G28" i="23"/>
  <c r="E28" i="23"/>
  <c r="F30" i="22"/>
  <c r="H30" i="22"/>
  <c r="E30" i="22"/>
  <c r="G30" i="22"/>
  <c r="V29" i="22"/>
  <c r="E29" i="21"/>
  <c r="G29" i="21"/>
  <c r="H29" i="21"/>
  <c r="F29" i="21"/>
  <c r="C35" i="22"/>
  <c r="D31" i="22"/>
  <c r="A31" i="22" s="1"/>
  <c r="K29" i="22"/>
  <c r="V28" i="21"/>
  <c r="H28" i="20"/>
  <c r="G28" i="20"/>
  <c r="C31" i="21"/>
  <c r="D30" i="21"/>
  <c r="A30" i="21" s="1"/>
  <c r="K28" i="21"/>
  <c r="C30" i="20"/>
  <c r="D29" i="20"/>
  <c r="A29" i="20" s="1"/>
  <c r="V27" i="20"/>
  <c r="K27" i="20"/>
  <c r="F30" i="18"/>
  <c r="G30" i="18"/>
  <c r="E30" i="18"/>
  <c r="H30" i="18"/>
  <c r="K29" i="18"/>
  <c r="C35" i="18"/>
  <c r="D35" i="18" s="1"/>
  <c r="A31" i="18"/>
  <c r="U29" i="18"/>
  <c r="V29" i="18" s="1"/>
  <c r="E29" i="17"/>
  <c r="G29" i="17"/>
  <c r="F29" i="17"/>
  <c r="H29" i="17"/>
  <c r="K26" i="16"/>
  <c r="U28" i="17"/>
  <c r="V28" i="17" s="1"/>
  <c r="D28" i="16"/>
  <c r="A28" i="16" s="1"/>
  <c r="C29" i="16"/>
  <c r="D30" i="17"/>
  <c r="A30" i="17" s="1"/>
  <c r="C31" i="17"/>
  <c r="V26" i="16"/>
  <c r="K28" i="17"/>
  <c r="E27" i="16"/>
  <c r="G27" i="16"/>
  <c r="H27" i="16"/>
  <c r="F27" i="16"/>
  <c r="F29" i="15"/>
  <c r="H29" i="15"/>
  <c r="G29" i="15"/>
  <c r="E29" i="15"/>
  <c r="V28" i="15"/>
  <c r="C31" i="15"/>
  <c r="D30" i="15"/>
  <c r="A30" i="15" s="1"/>
  <c r="K28" i="15"/>
  <c r="E26" i="11"/>
  <c r="G26" i="11"/>
  <c r="F26" i="11"/>
  <c r="H26" i="11"/>
  <c r="Q19" i="11"/>
  <c r="N19" i="11" s="1"/>
  <c r="P19" i="11"/>
  <c r="M19" i="11" s="1"/>
  <c r="A27" i="11"/>
  <c r="C28" i="11"/>
  <c r="D28" i="11" s="1"/>
  <c r="X19" i="11"/>
  <c r="AA19" i="11" s="1"/>
  <c r="Y19" i="11"/>
  <c r="AB19" i="11" s="1"/>
  <c r="Z19" i="11"/>
  <c r="K25" i="11"/>
  <c r="X18" i="11"/>
  <c r="AA18" i="11" s="1"/>
  <c r="Y18" i="11"/>
  <c r="AB18" i="11" s="1"/>
  <c r="Z18" i="11"/>
  <c r="W22" i="11"/>
  <c r="U25" i="11"/>
  <c r="V25" i="11" s="1"/>
  <c r="M24" i="11" l="1"/>
  <c r="N24" i="11"/>
  <c r="R29" i="20"/>
  <c r="S29" i="20"/>
  <c r="U29" i="20" s="1"/>
  <c r="Q26" i="22"/>
  <c r="N26" i="22" s="1"/>
  <c r="Y25" i="22"/>
  <c r="AB25" i="22" s="1"/>
  <c r="Y19" i="16"/>
  <c r="AB19" i="16" s="1"/>
  <c r="Z19" i="16"/>
  <c r="Y22" i="24"/>
  <c r="AB24" i="24" s="1"/>
  <c r="X22" i="24"/>
  <c r="AA24" i="24" s="1"/>
  <c r="Z25" i="18"/>
  <c r="X25" i="22"/>
  <c r="AA25" i="22" s="1"/>
  <c r="M24" i="16"/>
  <c r="AC26" i="21"/>
  <c r="O26" i="21"/>
  <c r="AC27" i="22"/>
  <c r="O27" i="22"/>
  <c r="W27" i="22" s="1"/>
  <c r="AC25" i="23"/>
  <c r="O25" i="23"/>
  <c r="W25" i="23" s="1"/>
  <c r="Z25" i="23" s="1"/>
  <c r="AC25" i="24"/>
  <c r="O25" i="24"/>
  <c r="W25" i="24" s="1"/>
  <c r="X25" i="24" s="1"/>
  <c r="AA25" i="24" s="1"/>
  <c r="AC27" i="25"/>
  <c r="O27" i="25"/>
  <c r="W27" i="25" s="1"/>
  <c r="O25" i="19"/>
  <c r="W25" i="19" s="1"/>
  <c r="X25" i="19" s="1"/>
  <c r="AA25" i="19" s="1"/>
  <c r="AC25" i="19"/>
  <c r="AC27" i="18"/>
  <c r="O27" i="18"/>
  <c r="P27" i="18" s="1"/>
  <c r="M27" i="18" s="1"/>
  <c r="AC26" i="17"/>
  <c r="O26" i="17"/>
  <c r="W26" i="17" s="1"/>
  <c r="Y26" i="17" s="1"/>
  <c r="AB26" i="17" s="1"/>
  <c r="O26" i="15"/>
  <c r="W26" i="15" s="1"/>
  <c r="Z26" i="15" s="1"/>
  <c r="AC26" i="15"/>
  <c r="P25" i="15"/>
  <c r="M25" i="15" s="1"/>
  <c r="AC25" i="20"/>
  <c r="O25" i="20"/>
  <c r="P25" i="20" s="1"/>
  <c r="M25" i="20" s="1"/>
  <c r="L26" i="19"/>
  <c r="V28" i="19"/>
  <c r="R29" i="19"/>
  <c r="T29" i="19" s="1"/>
  <c r="E29" i="19"/>
  <c r="H29" i="19"/>
  <c r="S29" i="19"/>
  <c r="U29" i="19" s="1"/>
  <c r="G29" i="19"/>
  <c r="F29" i="19"/>
  <c r="I27" i="19"/>
  <c r="J27" i="19"/>
  <c r="K28" i="19"/>
  <c r="D30" i="19"/>
  <c r="A30" i="19" s="1"/>
  <c r="C31" i="19"/>
  <c r="Z24" i="25"/>
  <c r="Y22" i="25"/>
  <c r="AB24" i="25" s="1"/>
  <c r="X22" i="25"/>
  <c r="AA24" i="25" s="1"/>
  <c r="I29" i="18"/>
  <c r="J29" i="18"/>
  <c r="Q26" i="25"/>
  <c r="N26" i="25" s="1"/>
  <c r="J29" i="25"/>
  <c r="I29" i="25"/>
  <c r="J29" i="22"/>
  <c r="I29" i="22"/>
  <c r="P26" i="22"/>
  <c r="M26" i="22" s="1"/>
  <c r="J28" i="15"/>
  <c r="I28" i="15"/>
  <c r="J28" i="17"/>
  <c r="I28" i="17"/>
  <c r="J27" i="20"/>
  <c r="I27" i="20"/>
  <c r="J28" i="21"/>
  <c r="I28" i="21"/>
  <c r="I27" i="24"/>
  <c r="J27" i="24"/>
  <c r="J26" i="16"/>
  <c r="I26" i="16"/>
  <c r="J27" i="23"/>
  <c r="I27" i="23"/>
  <c r="P25" i="17"/>
  <c r="M25" i="17" s="1"/>
  <c r="Q25" i="15"/>
  <c r="N25" i="15" s="1"/>
  <c r="W25" i="17"/>
  <c r="X25" i="17" s="1"/>
  <c r="AA25" i="17" s="1"/>
  <c r="Y25" i="18"/>
  <c r="AB25" i="18" s="1"/>
  <c r="W25" i="15"/>
  <c r="Y25" i="15" s="1"/>
  <c r="AB25" i="15" s="1"/>
  <c r="Q26" i="18"/>
  <c r="N26" i="18" s="1"/>
  <c r="W26" i="18"/>
  <c r="Z26" i="25"/>
  <c r="X26" i="25"/>
  <c r="AA26" i="25" s="1"/>
  <c r="P26" i="15"/>
  <c r="M26" i="15" s="1"/>
  <c r="Q26" i="21"/>
  <c r="N26" i="21" s="1"/>
  <c r="P26" i="25"/>
  <c r="M26" i="25" s="1"/>
  <c r="Y26" i="25"/>
  <c r="AB26" i="25" s="1"/>
  <c r="P26" i="18"/>
  <c r="M26" i="18" s="1"/>
  <c r="W25" i="21"/>
  <c r="Q25" i="21"/>
  <c r="N25" i="21" s="1"/>
  <c r="I25" i="11"/>
  <c r="J25" i="11"/>
  <c r="Y50" i="16"/>
  <c r="AB50" i="16" s="1"/>
  <c r="V22" i="16"/>
  <c r="W20" i="16"/>
  <c r="Z20" i="15"/>
  <c r="Y20" i="15"/>
  <c r="AB20" i="15" s="1"/>
  <c r="X20" i="15"/>
  <c r="AA20" i="15" s="1"/>
  <c r="W22" i="15"/>
  <c r="U22" i="15"/>
  <c r="S24" i="15" s="1"/>
  <c r="T22" i="15"/>
  <c r="R24" i="15" s="1"/>
  <c r="L28" i="18"/>
  <c r="X26" i="22"/>
  <c r="AA26" i="22" s="1"/>
  <c r="Y26" i="22"/>
  <c r="AB26" i="22" s="1"/>
  <c r="L28" i="25"/>
  <c r="L26" i="23"/>
  <c r="L26" i="20"/>
  <c r="L27" i="17"/>
  <c r="L27" i="21"/>
  <c r="L28" i="22"/>
  <c r="L26" i="24"/>
  <c r="L27" i="15"/>
  <c r="L25" i="16"/>
  <c r="R30" i="15"/>
  <c r="T30" i="15" s="1"/>
  <c r="S30" i="15"/>
  <c r="U30" i="15" s="1"/>
  <c r="R30" i="17"/>
  <c r="T30" i="17" s="1"/>
  <c r="S30" i="17"/>
  <c r="U30" i="17" s="1"/>
  <c r="R28" i="16"/>
  <c r="T28" i="16" s="1"/>
  <c r="S28" i="16"/>
  <c r="U28" i="16" s="1"/>
  <c r="R31" i="22"/>
  <c r="T31" i="22" s="1"/>
  <c r="S31" i="22"/>
  <c r="U31" i="22" s="1"/>
  <c r="S31" i="25"/>
  <c r="R31" i="25"/>
  <c r="T31" i="25" s="1"/>
  <c r="R27" i="11"/>
  <c r="T27" i="11" s="1"/>
  <c r="S27" i="11"/>
  <c r="S31" i="18"/>
  <c r="U31" i="18" s="1"/>
  <c r="R31" i="18"/>
  <c r="T31" i="18" s="1"/>
  <c r="T29" i="20"/>
  <c r="R30" i="21"/>
  <c r="T30" i="21" s="1"/>
  <c r="S30" i="21"/>
  <c r="U30" i="21" s="1"/>
  <c r="R29" i="23"/>
  <c r="T29" i="23" s="1"/>
  <c r="S29" i="23"/>
  <c r="U29" i="23" s="1"/>
  <c r="R29" i="24"/>
  <c r="T29" i="24" s="1"/>
  <c r="S29" i="24"/>
  <c r="U29" i="24" s="1"/>
  <c r="F31" i="25"/>
  <c r="H31" i="25"/>
  <c r="E31" i="25"/>
  <c r="G31" i="25"/>
  <c r="D35" i="25"/>
  <c r="A35" i="25" s="1"/>
  <c r="C36" i="25"/>
  <c r="F29" i="24"/>
  <c r="H29" i="24"/>
  <c r="G29" i="24"/>
  <c r="E29" i="24"/>
  <c r="V30" i="25"/>
  <c r="V28" i="23"/>
  <c r="V28" i="24"/>
  <c r="K28" i="24"/>
  <c r="D30" i="24"/>
  <c r="A30" i="24" s="1"/>
  <c r="C31" i="24"/>
  <c r="K30" i="25"/>
  <c r="K28" i="23"/>
  <c r="C31" i="23"/>
  <c r="D30" i="23"/>
  <c r="A30" i="23" s="1"/>
  <c r="F29" i="23"/>
  <c r="H29" i="23"/>
  <c r="E29" i="23"/>
  <c r="G29" i="23"/>
  <c r="F31" i="22"/>
  <c r="H31" i="22"/>
  <c r="G31" i="22"/>
  <c r="E31" i="22"/>
  <c r="U30" i="22"/>
  <c r="V30" i="22" s="1"/>
  <c r="C36" i="22"/>
  <c r="D35" i="22"/>
  <c r="A35" i="22" s="1"/>
  <c r="E30" i="21"/>
  <c r="G30" i="21"/>
  <c r="F30" i="21"/>
  <c r="H30" i="21"/>
  <c r="K30" i="22"/>
  <c r="K29" i="21"/>
  <c r="V29" i="21"/>
  <c r="C31" i="20"/>
  <c r="D30" i="20"/>
  <c r="A30" i="20" s="1"/>
  <c r="F29" i="20"/>
  <c r="H29" i="20"/>
  <c r="G29" i="20"/>
  <c r="E29" i="20"/>
  <c r="C35" i="21"/>
  <c r="D31" i="21"/>
  <c r="A31" i="21" s="1"/>
  <c r="V28" i="20"/>
  <c r="K28" i="20"/>
  <c r="V30" i="18"/>
  <c r="E31" i="18"/>
  <c r="G31" i="18"/>
  <c r="F31" i="18"/>
  <c r="H31" i="18"/>
  <c r="K30" i="18"/>
  <c r="C36" i="18"/>
  <c r="D36" i="18" s="1"/>
  <c r="A35" i="18"/>
  <c r="F30" i="17"/>
  <c r="H30" i="17"/>
  <c r="E30" i="17"/>
  <c r="G30" i="17"/>
  <c r="V29" i="17"/>
  <c r="V27" i="16"/>
  <c r="K29" i="17"/>
  <c r="K27" i="16"/>
  <c r="E28" i="16"/>
  <c r="G28" i="16"/>
  <c r="F28" i="16"/>
  <c r="H28" i="16"/>
  <c r="D31" i="17"/>
  <c r="A31" i="17" s="1"/>
  <c r="C35" i="17"/>
  <c r="C30" i="16"/>
  <c r="D29" i="16"/>
  <c r="A29" i="16" s="1"/>
  <c r="F30" i="15"/>
  <c r="H30" i="15"/>
  <c r="E30" i="15"/>
  <c r="G30" i="15"/>
  <c r="D31" i="15"/>
  <c r="A31" i="15" s="1"/>
  <c r="C35" i="15"/>
  <c r="K29" i="15"/>
  <c r="U29" i="15"/>
  <c r="V29" i="15" s="1"/>
  <c r="E27" i="11"/>
  <c r="G27" i="11"/>
  <c r="H27" i="11"/>
  <c r="F27" i="11"/>
  <c r="V26" i="11"/>
  <c r="X22" i="11"/>
  <c r="AA24" i="11" s="1"/>
  <c r="Y22" i="11"/>
  <c r="AB24" i="11" s="1"/>
  <c r="Z24" i="11"/>
  <c r="K26" i="11"/>
  <c r="C29" i="11"/>
  <c r="D29" i="11" s="1"/>
  <c r="A28" i="11"/>
  <c r="E28" i="11" s="1"/>
  <c r="V29" i="19" l="1"/>
  <c r="Q27" i="18"/>
  <c r="N27" i="18" s="1"/>
  <c r="Q27" i="25"/>
  <c r="N27" i="25" s="1"/>
  <c r="Y25" i="19"/>
  <c r="AB25" i="19" s="1"/>
  <c r="Z25" i="19"/>
  <c r="AC27" i="21"/>
  <c r="O27" i="21"/>
  <c r="W27" i="21" s="1"/>
  <c r="AC28" i="22"/>
  <c r="O28" i="22"/>
  <c r="Q28" i="22" s="1"/>
  <c r="N28" i="22" s="1"/>
  <c r="Q27" i="22"/>
  <c r="N27" i="22" s="1"/>
  <c r="O26" i="23"/>
  <c r="W26" i="23" s="1"/>
  <c r="Z26" i="23" s="1"/>
  <c r="AC26" i="23"/>
  <c r="AC26" i="24"/>
  <c r="O26" i="24"/>
  <c r="Q26" i="24" s="1"/>
  <c r="N26" i="24" s="1"/>
  <c r="O28" i="25"/>
  <c r="W28" i="25" s="1"/>
  <c r="AC28" i="25"/>
  <c r="P27" i="25"/>
  <c r="M27" i="25" s="1"/>
  <c r="O26" i="19"/>
  <c r="W26" i="19" s="1"/>
  <c r="Z26" i="19" s="1"/>
  <c r="AC26" i="19"/>
  <c r="P25" i="19"/>
  <c r="M25" i="19" s="1"/>
  <c r="Q25" i="19"/>
  <c r="N25" i="19" s="1"/>
  <c r="AC28" i="18"/>
  <c r="O28" i="18"/>
  <c r="W28" i="18" s="1"/>
  <c r="O27" i="17"/>
  <c r="P27" i="17" s="1"/>
  <c r="M27" i="17" s="1"/>
  <c r="AC27" i="17"/>
  <c r="Q26" i="17"/>
  <c r="N26" i="17" s="1"/>
  <c r="O27" i="15"/>
  <c r="Q27" i="15" s="1"/>
  <c r="N27" i="15" s="1"/>
  <c r="AC27" i="15"/>
  <c r="AC25" i="16"/>
  <c r="O25" i="16"/>
  <c r="P25" i="16" s="1"/>
  <c r="M25" i="16" s="1"/>
  <c r="X26" i="17"/>
  <c r="AA26" i="17" s="1"/>
  <c r="AC26" i="20"/>
  <c r="O26" i="20"/>
  <c r="P26" i="20" s="1"/>
  <c r="M26" i="20" s="1"/>
  <c r="P26" i="17"/>
  <c r="M26" i="17" s="1"/>
  <c r="C35" i="19"/>
  <c r="D31" i="19"/>
  <c r="A31" i="19" s="1"/>
  <c r="I28" i="19"/>
  <c r="J28" i="19"/>
  <c r="L27" i="19"/>
  <c r="S30" i="19"/>
  <c r="U30" i="19" s="1"/>
  <c r="E30" i="19"/>
  <c r="H30" i="19"/>
  <c r="R30" i="19"/>
  <c r="T30" i="19" s="1"/>
  <c r="F30" i="19"/>
  <c r="G30" i="19"/>
  <c r="K29" i="19"/>
  <c r="P26" i="21"/>
  <c r="M26" i="21" s="1"/>
  <c r="Y25" i="23"/>
  <c r="AB25" i="23" s="1"/>
  <c r="Q25" i="24"/>
  <c r="N25" i="24" s="1"/>
  <c r="I29" i="15"/>
  <c r="J29" i="15"/>
  <c r="J29" i="17"/>
  <c r="I29" i="17"/>
  <c r="J30" i="18"/>
  <c r="I30" i="18"/>
  <c r="J30" i="25"/>
  <c r="I30" i="25"/>
  <c r="X25" i="23"/>
  <c r="AA25" i="23" s="1"/>
  <c r="J30" i="22"/>
  <c r="I30" i="22"/>
  <c r="J29" i="21"/>
  <c r="I29" i="21"/>
  <c r="J27" i="16"/>
  <c r="I27" i="16"/>
  <c r="I28" i="20"/>
  <c r="J28" i="20"/>
  <c r="J28" i="23"/>
  <c r="I28" i="23"/>
  <c r="J28" i="24"/>
  <c r="I28" i="24"/>
  <c r="J26" i="11"/>
  <c r="I26" i="11"/>
  <c r="Y25" i="17"/>
  <c r="AB25" i="17" s="1"/>
  <c r="Z25" i="17"/>
  <c r="Q25" i="23"/>
  <c r="N25" i="23" s="1"/>
  <c r="Z25" i="24"/>
  <c r="X25" i="15"/>
  <c r="AA25" i="15" s="1"/>
  <c r="Z25" i="15"/>
  <c r="P25" i="24"/>
  <c r="M25" i="24" s="1"/>
  <c r="P25" i="23"/>
  <c r="M25" i="23" s="1"/>
  <c r="Y25" i="24"/>
  <c r="AB25" i="24" s="1"/>
  <c r="Q25" i="20"/>
  <c r="N25" i="20" s="1"/>
  <c r="P28" i="25"/>
  <c r="M28" i="25" s="1"/>
  <c r="P27" i="22"/>
  <c r="M27" i="22" s="1"/>
  <c r="W27" i="18"/>
  <c r="Y27" i="18" s="1"/>
  <c r="AB27" i="18" s="1"/>
  <c r="X26" i="15"/>
  <c r="AA26" i="15" s="1"/>
  <c r="Z26" i="17"/>
  <c r="W26" i="21"/>
  <c r="Y26" i="21" s="1"/>
  <c r="AB26" i="21" s="1"/>
  <c r="Q26" i="15"/>
  <c r="N26" i="15" s="1"/>
  <c r="Z26" i="18"/>
  <c r="X26" i="18"/>
  <c r="AA26" i="18" s="1"/>
  <c r="Y26" i="18"/>
  <c r="AB26" i="18" s="1"/>
  <c r="Z25" i="21"/>
  <c r="Y25" i="21"/>
  <c r="AB25" i="21" s="1"/>
  <c r="X25" i="21"/>
  <c r="AA25" i="21" s="1"/>
  <c r="W25" i="20"/>
  <c r="X25" i="20" s="1"/>
  <c r="AA25" i="20" s="1"/>
  <c r="Y26" i="15"/>
  <c r="AB26" i="15" s="1"/>
  <c r="L29" i="22"/>
  <c r="L27" i="20"/>
  <c r="L28" i="21"/>
  <c r="L29" i="18"/>
  <c r="L29" i="25"/>
  <c r="Y22" i="15"/>
  <c r="AB24" i="15" s="1"/>
  <c r="X22" i="15"/>
  <c r="AA24" i="15" s="1"/>
  <c r="Z24" i="15"/>
  <c r="Z20" i="16"/>
  <c r="X20" i="16"/>
  <c r="AA20" i="16" s="1"/>
  <c r="Y20" i="16"/>
  <c r="AB20" i="16" s="1"/>
  <c r="W22" i="16"/>
  <c r="U22" i="16"/>
  <c r="S24" i="16" s="1"/>
  <c r="T22" i="16"/>
  <c r="R24" i="16" s="1"/>
  <c r="L28" i="17"/>
  <c r="Z27" i="25"/>
  <c r="Y27" i="25"/>
  <c r="AB27" i="25" s="1"/>
  <c r="X27" i="25"/>
  <c r="AA27" i="25" s="1"/>
  <c r="Z27" i="22"/>
  <c r="X27" i="22"/>
  <c r="AA27" i="22" s="1"/>
  <c r="Y27" i="22"/>
  <c r="AB27" i="22" s="1"/>
  <c r="P27" i="21"/>
  <c r="M27" i="21" s="1"/>
  <c r="L27" i="23"/>
  <c r="L27" i="24"/>
  <c r="L28" i="15"/>
  <c r="L26" i="16"/>
  <c r="R35" i="22"/>
  <c r="T35" i="22" s="1"/>
  <c r="S35" i="22"/>
  <c r="S30" i="23"/>
  <c r="U30" i="23" s="1"/>
  <c r="R30" i="23"/>
  <c r="T30" i="23" s="1"/>
  <c r="S30" i="24"/>
  <c r="U30" i="24" s="1"/>
  <c r="R30" i="24"/>
  <c r="T30" i="24" s="1"/>
  <c r="S35" i="25"/>
  <c r="R35" i="25"/>
  <c r="T35" i="25" s="1"/>
  <c r="S31" i="15"/>
  <c r="R31" i="15"/>
  <c r="T31" i="15" s="1"/>
  <c r="S29" i="16"/>
  <c r="U29" i="16" s="1"/>
  <c r="R29" i="16"/>
  <c r="T29" i="16" s="1"/>
  <c r="S28" i="11"/>
  <c r="U28" i="11" s="1"/>
  <c r="R28" i="11"/>
  <c r="T28" i="11" s="1"/>
  <c r="S31" i="17"/>
  <c r="R31" i="17"/>
  <c r="T31" i="17" s="1"/>
  <c r="S35" i="18"/>
  <c r="R35" i="18"/>
  <c r="T35" i="18" s="1"/>
  <c r="S31" i="21"/>
  <c r="R31" i="21"/>
  <c r="T31" i="21" s="1"/>
  <c r="S30" i="20"/>
  <c r="U30" i="20" s="1"/>
  <c r="R30" i="20"/>
  <c r="T30" i="20" s="1"/>
  <c r="G35" i="25"/>
  <c r="E35" i="25"/>
  <c r="F35" i="25"/>
  <c r="H35" i="25"/>
  <c r="F30" i="24"/>
  <c r="H30" i="24"/>
  <c r="E30" i="24"/>
  <c r="G30" i="24"/>
  <c r="K31" i="25"/>
  <c r="E32" i="25"/>
  <c r="D36" i="25"/>
  <c r="A36" i="25" s="1"/>
  <c r="C37" i="25"/>
  <c r="D31" i="24"/>
  <c r="A31" i="24" s="1"/>
  <c r="C35" i="24"/>
  <c r="U31" i="25"/>
  <c r="V31" i="25" s="1"/>
  <c r="V32" i="25" s="1"/>
  <c r="S32" i="25"/>
  <c r="V29" i="24"/>
  <c r="K29" i="24"/>
  <c r="K29" i="23"/>
  <c r="D31" i="23"/>
  <c r="A31" i="23" s="1"/>
  <c r="C35" i="23"/>
  <c r="V29" i="23"/>
  <c r="F30" i="23"/>
  <c r="G30" i="23"/>
  <c r="E30" i="23"/>
  <c r="H30" i="23"/>
  <c r="G35" i="22"/>
  <c r="E35" i="22"/>
  <c r="H35" i="22"/>
  <c r="F35" i="22"/>
  <c r="V31" i="22"/>
  <c r="V32" i="22" s="1"/>
  <c r="S32" i="22"/>
  <c r="E31" i="21"/>
  <c r="G31" i="21"/>
  <c r="H31" i="21"/>
  <c r="F31" i="21"/>
  <c r="K31" i="22"/>
  <c r="E32" i="22"/>
  <c r="C37" i="22"/>
  <c r="D36" i="22"/>
  <c r="A36" i="22" s="1"/>
  <c r="K30" i="21"/>
  <c r="F30" i="20"/>
  <c r="H30" i="20"/>
  <c r="E30" i="20"/>
  <c r="G30" i="20"/>
  <c r="D35" i="21"/>
  <c r="A35" i="21" s="1"/>
  <c r="C36" i="21"/>
  <c r="V29" i="20"/>
  <c r="K29" i="20"/>
  <c r="V30" i="21"/>
  <c r="D31" i="20"/>
  <c r="A31" i="20" s="1"/>
  <c r="C35" i="20"/>
  <c r="S32" i="18"/>
  <c r="G35" i="18"/>
  <c r="E35" i="18"/>
  <c r="F35" i="18"/>
  <c r="H35" i="18"/>
  <c r="K31" i="18"/>
  <c r="E32" i="18"/>
  <c r="C37" i="18"/>
  <c r="D37" i="18" s="1"/>
  <c r="A36" i="18"/>
  <c r="V31" i="18"/>
  <c r="V32" i="18" s="1"/>
  <c r="F31" i="17"/>
  <c r="H31" i="17"/>
  <c r="E31" i="17"/>
  <c r="G31" i="17"/>
  <c r="V28" i="16"/>
  <c r="C31" i="16"/>
  <c r="D30" i="16"/>
  <c r="A30" i="16" s="1"/>
  <c r="K28" i="16"/>
  <c r="E29" i="16"/>
  <c r="G29" i="16"/>
  <c r="H29" i="16"/>
  <c r="F29" i="16"/>
  <c r="D35" i="17"/>
  <c r="A35" i="17" s="1"/>
  <c r="C36" i="17"/>
  <c r="V30" i="17"/>
  <c r="K30" i="17"/>
  <c r="V30" i="15"/>
  <c r="F31" i="15"/>
  <c r="H31" i="15"/>
  <c r="G31" i="15"/>
  <c r="E31" i="15"/>
  <c r="K30" i="15"/>
  <c r="D35" i="15"/>
  <c r="A35" i="15" s="1"/>
  <c r="C36" i="15"/>
  <c r="G28" i="11"/>
  <c r="F28" i="11"/>
  <c r="H28" i="11"/>
  <c r="L25" i="11"/>
  <c r="K27" i="11"/>
  <c r="U27" i="11"/>
  <c r="V27" i="11" s="1"/>
  <c r="A29" i="11"/>
  <c r="C30" i="11"/>
  <c r="D30" i="11" s="1"/>
  <c r="W28" i="22" l="1"/>
  <c r="X28" i="22" s="1"/>
  <c r="AA28" i="22" s="1"/>
  <c r="X27" i="18"/>
  <c r="AA27" i="18" s="1"/>
  <c r="W27" i="17"/>
  <c r="Z27" i="17" s="1"/>
  <c r="X26" i="19"/>
  <c r="AA26" i="19" s="1"/>
  <c r="Y26" i="19"/>
  <c r="AB26" i="19" s="1"/>
  <c r="Z27" i="18"/>
  <c r="W27" i="15"/>
  <c r="Z27" i="15" s="1"/>
  <c r="P27" i="15"/>
  <c r="M27" i="15" s="1"/>
  <c r="Z26" i="21"/>
  <c r="Q26" i="20"/>
  <c r="N26" i="20" s="1"/>
  <c r="W26" i="24"/>
  <c r="Y26" i="24" s="1"/>
  <c r="AB26" i="24" s="1"/>
  <c r="W26" i="20"/>
  <c r="Y26" i="20" s="1"/>
  <c r="AB26" i="20" s="1"/>
  <c r="O28" i="21"/>
  <c r="W28" i="21" s="1"/>
  <c r="Y28" i="21" s="1"/>
  <c r="AB28" i="21" s="1"/>
  <c r="AC28" i="21"/>
  <c r="O29" i="22"/>
  <c r="W29" i="22" s="1"/>
  <c r="Z29" i="22" s="1"/>
  <c r="AC29" i="22"/>
  <c r="O27" i="23"/>
  <c r="AC27" i="23"/>
  <c r="P26" i="23"/>
  <c r="M26" i="23" s="1"/>
  <c r="O27" i="24"/>
  <c r="Q27" i="24" s="1"/>
  <c r="N27" i="24" s="1"/>
  <c r="AC27" i="24"/>
  <c r="O29" i="25"/>
  <c r="P29" i="25" s="1"/>
  <c r="M29" i="25" s="1"/>
  <c r="AC29" i="25"/>
  <c r="O27" i="19"/>
  <c r="W27" i="19" s="1"/>
  <c r="AC27" i="19"/>
  <c r="AC29" i="18"/>
  <c r="O29" i="18"/>
  <c r="P28" i="18"/>
  <c r="M28" i="18" s="1"/>
  <c r="AC28" i="17"/>
  <c r="O28" i="17"/>
  <c r="W28" i="17" s="1"/>
  <c r="AC25" i="11"/>
  <c r="O25" i="11"/>
  <c r="Q25" i="11" s="1"/>
  <c r="N25" i="11" s="1"/>
  <c r="AC28" i="15"/>
  <c r="O28" i="15"/>
  <c r="Q28" i="15" s="1"/>
  <c r="N28" i="15" s="1"/>
  <c r="AC26" i="16"/>
  <c r="O26" i="16"/>
  <c r="P26" i="16" s="1"/>
  <c r="M26" i="16" s="1"/>
  <c r="AC27" i="20"/>
  <c r="O27" i="20"/>
  <c r="P27" i="20" s="1"/>
  <c r="M27" i="20" s="1"/>
  <c r="X26" i="21"/>
  <c r="AA26" i="21" s="1"/>
  <c r="P26" i="19"/>
  <c r="M26" i="19" s="1"/>
  <c r="Q26" i="19"/>
  <c r="N26" i="19" s="1"/>
  <c r="V30" i="19"/>
  <c r="I29" i="19"/>
  <c r="J29" i="19"/>
  <c r="L28" i="19"/>
  <c r="C36" i="19"/>
  <c r="D35" i="19"/>
  <c r="A35" i="19" s="1"/>
  <c r="K30" i="19"/>
  <c r="R31" i="19"/>
  <c r="T31" i="19" s="1"/>
  <c r="F31" i="19"/>
  <c r="E31" i="19"/>
  <c r="H31" i="19"/>
  <c r="G31" i="19"/>
  <c r="S31" i="19"/>
  <c r="W25" i="16"/>
  <c r="Y25" i="16" s="1"/>
  <c r="AB25" i="16" s="1"/>
  <c r="U32" i="18"/>
  <c r="S34" i="18" s="1"/>
  <c r="T32" i="18"/>
  <c r="R34" i="18" s="1"/>
  <c r="Q28" i="18"/>
  <c r="N28" i="18" s="1"/>
  <c r="T32" i="25"/>
  <c r="R34" i="25" s="1"/>
  <c r="U32" i="25"/>
  <c r="S34" i="25" s="1"/>
  <c r="Q28" i="25"/>
  <c r="N28" i="25" s="1"/>
  <c r="T32" i="22"/>
  <c r="R34" i="22" s="1"/>
  <c r="U32" i="22"/>
  <c r="S34" i="22" s="1"/>
  <c r="J30" i="15"/>
  <c r="I30" i="15"/>
  <c r="J30" i="17"/>
  <c r="I30" i="17"/>
  <c r="Q27" i="17"/>
  <c r="N27" i="17" s="1"/>
  <c r="I31" i="18"/>
  <c r="J31" i="18"/>
  <c r="W29" i="18"/>
  <c r="Y29" i="18" s="1"/>
  <c r="AB29" i="18" s="1"/>
  <c r="I31" i="25"/>
  <c r="J31" i="25"/>
  <c r="I29" i="24"/>
  <c r="J29" i="24"/>
  <c r="P26" i="24"/>
  <c r="M26" i="24" s="1"/>
  <c r="J29" i="23"/>
  <c r="I29" i="23"/>
  <c r="Q26" i="23"/>
  <c r="N26" i="23" s="1"/>
  <c r="I31" i="22"/>
  <c r="J31" i="22"/>
  <c r="P28" i="22"/>
  <c r="M28" i="22" s="1"/>
  <c r="J30" i="21"/>
  <c r="I30" i="21"/>
  <c r="I29" i="20"/>
  <c r="J29" i="20"/>
  <c r="J27" i="11"/>
  <c r="I27" i="11"/>
  <c r="J28" i="16"/>
  <c r="I28" i="16"/>
  <c r="Z25" i="20"/>
  <c r="Q25" i="16"/>
  <c r="N25" i="16" s="1"/>
  <c r="W27" i="23"/>
  <c r="Z27" i="23" s="1"/>
  <c r="Q27" i="21"/>
  <c r="N27" i="21" s="1"/>
  <c r="Y25" i="20"/>
  <c r="AB25" i="20" s="1"/>
  <c r="Y26" i="23"/>
  <c r="AB26" i="23" s="1"/>
  <c r="X26" i="23"/>
  <c r="AA26" i="23" s="1"/>
  <c r="L28" i="23"/>
  <c r="L30" i="18"/>
  <c r="Z24" i="16"/>
  <c r="X22" i="16"/>
  <c r="AA24" i="16" s="1"/>
  <c r="Y22" i="16"/>
  <c r="AB24" i="16" s="1"/>
  <c r="Z28" i="18"/>
  <c r="X28" i="18"/>
  <c r="AA28" i="18" s="1"/>
  <c r="Y28" i="18"/>
  <c r="AB28" i="18" s="1"/>
  <c r="Z28" i="25"/>
  <c r="X28" i="25"/>
  <c r="AA28" i="25" s="1"/>
  <c r="Y28" i="25"/>
  <c r="AB28" i="25" s="1"/>
  <c r="X27" i="17"/>
  <c r="AA27" i="17" s="1"/>
  <c r="Z27" i="21"/>
  <c r="Y27" i="21"/>
  <c r="AB27" i="21" s="1"/>
  <c r="X27" i="21"/>
  <c r="AA27" i="21" s="1"/>
  <c r="X27" i="15"/>
  <c r="AA27" i="15" s="1"/>
  <c r="L29" i="21"/>
  <c r="L28" i="20"/>
  <c r="L30" i="22"/>
  <c r="L29" i="17"/>
  <c r="L28" i="24"/>
  <c r="L30" i="25"/>
  <c r="L29" i="15"/>
  <c r="L27" i="16"/>
  <c r="V30" i="24"/>
  <c r="R30" i="16"/>
  <c r="T30" i="16" s="1"/>
  <c r="S30" i="16"/>
  <c r="R36" i="18"/>
  <c r="T36" i="18" s="1"/>
  <c r="S36" i="18"/>
  <c r="U36" i="18" s="1"/>
  <c r="S36" i="22"/>
  <c r="U36" i="22" s="1"/>
  <c r="R36" i="22"/>
  <c r="T36" i="22" s="1"/>
  <c r="S31" i="23"/>
  <c r="U31" i="23" s="1"/>
  <c r="R31" i="23"/>
  <c r="T31" i="23" s="1"/>
  <c r="R31" i="24"/>
  <c r="T31" i="24" s="1"/>
  <c r="S31" i="24"/>
  <c r="R29" i="11"/>
  <c r="T29" i="11" s="1"/>
  <c r="S29" i="11"/>
  <c r="R35" i="15"/>
  <c r="T35" i="15" s="1"/>
  <c r="S35" i="15"/>
  <c r="S35" i="17"/>
  <c r="R35" i="17"/>
  <c r="T35" i="17" s="1"/>
  <c r="R31" i="20"/>
  <c r="T31" i="20" s="1"/>
  <c r="S31" i="20"/>
  <c r="R35" i="21"/>
  <c r="T35" i="21" s="1"/>
  <c r="S35" i="21"/>
  <c r="R36" i="25"/>
  <c r="T36" i="25" s="1"/>
  <c r="S36" i="25"/>
  <c r="U36" i="25" s="1"/>
  <c r="F36" i="25"/>
  <c r="H36" i="25"/>
  <c r="E36" i="25"/>
  <c r="G36" i="25"/>
  <c r="K35" i="25"/>
  <c r="C36" i="24"/>
  <c r="D35" i="24"/>
  <c r="A35" i="24" s="1"/>
  <c r="K30" i="24"/>
  <c r="U35" i="25"/>
  <c r="V35" i="25" s="1"/>
  <c r="F31" i="24"/>
  <c r="H31" i="24"/>
  <c r="G31" i="24"/>
  <c r="E31" i="24"/>
  <c r="D37" i="25"/>
  <c r="A37" i="25" s="1"/>
  <c r="C38" i="25"/>
  <c r="E31" i="23"/>
  <c r="G31" i="23"/>
  <c r="F31" i="23"/>
  <c r="H31" i="23"/>
  <c r="V30" i="23"/>
  <c r="K30" i="23"/>
  <c r="D35" i="23"/>
  <c r="A35" i="23" s="1"/>
  <c r="C36" i="23"/>
  <c r="F36" i="22"/>
  <c r="H36" i="22"/>
  <c r="G36" i="22"/>
  <c r="E36" i="22"/>
  <c r="F35" i="21"/>
  <c r="H35" i="21"/>
  <c r="G35" i="21"/>
  <c r="E35" i="21"/>
  <c r="V30" i="20"/>
  <c r="C38" i="22"/>
  <c r="D37" i="22"/>
  <c r="A37" i="22" s="1"/>
  <c r="K35" i="22"/>
  <c r="U35" i="22"/>
  <c r="V35" i="22" s="1"/>
  <c r="D35" i="20"/>
  <c r="A35" i="20" s="1"/>
  <c r="C36" i="20"/>
  <c r="D36" i="21"/>
  <c r="A36" i="21" s="1"/>
  <c r="C37" i="21"/>
  <c r="K30" i="20"/>
  <c r="K31" i="21"/>
  <c r="E32" i="21"/>
  <c r="F31" i="20"/>
  <c r="H31" i="20"/>
  <c r="G31" i="20"/>
  <c r="E31" i="20"/>
  <c r="U31" i="21"/>
  <c r="V31" i="21" s="1"/>
  <c r="V32" i="21" s="1"/>
  <c r="S32" i="21"/>
  <c r="F36" i="18"/>
  <c r="H36" i="18"/>
  <c r="E36" i="18"/>
  <c r="G36" i="18"/>
  <c r="C38" i="18"/>
  <c r="D38" i="18" s="1"/>
  <c r="A37" i="18"/>
  <c r="K35" i="18"/>
  <c r="U35" i="18"/>
  <c r="V35" i="18" s="1"/>
  <c r="F35" i="17"/>
  <c r="H35" i="17"/>
  <c r="G35" i="17"/>
  <c r="E35" i="17"/>
  <c r="V29" i="16"/>
  <c r="D36" i="17"/>
  <c r="A36" i="17" s="1"/>
  <c r="C37" i="17"/>
  <c r="U31" i="17"/>
  <c r="S32" i="17"/>
  <c r="V31" i="17"/>
  <c r="V32" i="17" s="1"/>
  <c r="D31" i="16"/>
  <c r="A31" i="16" s="1"/>
  <c r="C35" i="16"/>
  <c r="K29" i="16"/>
  <c r="K31" i="17"/>
  <c r="E32" i="17"/>
  <c r="E30" i="16"/>
  <c r="G30" i="16"/>
  <c r="F30" i="16"/>
  <c r="H30" i="16"/>
  <c r="G35" i="15"/>
  <c r="E35" i="15"/>
  <c r="H35" i="15"/>
  <c r="F35" i="15"/>
  <c r="U31" i="15"/>
  <c r="V31" i="15" s="1"/>
  <c r="V32" i="15" s="1"/>
  <c r="S32" i="15"/>
  <c r="K31" i="15"/>
  <c r="D36" i="15"/>
  <c r="A36" i="15" s="1"/>
  <c r="C37" i="15"/>
  <c r="E32" i="15"/>
  <c r="E29" i="11"/>
  <c r="G29" i="11"/>
  <c r="H29" i="11"/>
  <c r="F29" i="11"/>
  <c r="C31" i="11"/>
  <c r="D31" i="11" s="1"/>
  <c r="A30" i="11"/>
  <c r="L26" i="11"/>
  <c r="V28" i="11"/>
  <c r="K28" i="11"/>
  <c r="P28" i="15" l="1"/>
  <c r="M28" i="15" s="1"/>
  <c r="Z28" i="22"/>
  <c r="Y28" i="22"/>
  <c r="AB28" i="22" s="1"/>
  <c r="Z29" i="18"/>
  <c r="Y27" i="15"/>
  <c r="AB27" i="15" s="1"/>
  <c r="Y27" i="17"/>
  <c r="AB27" i="17" s="1"/>
  <c r="Z28" i="21"/>
  <c r="W28" i="15"/>
  <c r="Z28" i="15" s="1"/>
  <c r="X26" i="24"/>
  <c r="AA26" i="24" s="1"/>
  <c r="Z26" i="24"/>
  <c r="Z25" i="16"/>
  <c r="Y29" i="22"/>
  <c r="AB29" i="22" s="1"/>
  <c r="X29" i="22"/>
  <c r="AA29" i="22" s="1"/>
  <c r="X28" i="21"/>
  <c r="AA28" i="21" s="1"/>
  <c r="W27" i="24"/>
  <c r="Z27" i="24" s="1"/>
  <c r="Z27" i="19"/>
  <c r="X27" i="19"/>
  <c r="AA27" i="19" s="1"/>
  <c r="Y27" i="19"/>
  <c r="AB27" i="19" s="1"/>
  <c r="X26" i="20"/>
  <c r="AA26" i="20" s="1"/>
  <c r="Z26" i="20"/>
  <c r="Q26" i="16"/>
  <c r="N26" i="16" s="1"/>
  <c r="W26" i="16"/>
  <c r="Z26" i="16" s="1"/>
  <c r="O29" i="21"/>
  <c r="P29" i="21" s="1"/>
  <c r="M29" i="21" s="1"/>
  <c r="AC29" i="21"/>
  <c r="AC30" i="22"/>
  <c r="O30" i="22"/>
  <c r="O28" i="23"/>
  <c r="AC28" i="23"/>
  <c r="AC28" i="24"/>
  <c r="O28" i="24"/>
  <c r="Q28" i="24" s="1"/>
  <c r="N28" i="24" s="1"/>
  <c r="O30" i="25"/>
  <c r="Q30" i="25" s="1"/>
  <c r="N30" i="25" s="1"/>
  <c r="AC30" i="25"/>
  <c r="O28" i="19"/>
  <c r="W28" i="19" s="1"/>
  <c r="Z28" i="19" s="1"/>
  <c r="AC28" i="19"/>
  <c r="AC30" i="18"/>
  <c r="O30" i="18"/>
  <c r="Q30" i="18" s="1"/>
  <c r="N30" i="18" s="1"/>
  <c r="AC29" i="17"/>
  <c r="O29" i="17"/>
  <c r="P29" i="17" s="1"/>
  <c r="M29" i="17" s="1"/>
  <c r="P28" i="17"/>
  <c r="M28" i="17" s="1"/>
  <c r="Q28" i="17"/>
  <c r="N28" i="17" s="1"/>
  <c r="O26" i="11"/>
  <c r="P26" i="11" s="1"/>
  <c r="M26" i="11" s="1"/>
  <c r="AC26" i="11"/>
  <c r="O29" i="15"/>
  <c r="P29" i="15" s="1"/>
  <c r="M29" i="15" s="1"/>
  <c r="AC29" i="15"/>
  <c r="O27" i="16"/>
  <c r="W27" i="16" s="1"/>
  <c r="AC27" i="16"/>
  <c r="AC28" i="20"/>
  <c r="O28" i="20"/>
  <c r="Q28" i="20" s="1"/>
  <c r="N28" i="20" s="1"/>
  <c r="L29" i="19"/>
  <c r="S32" i="19"/>
  <c r="U31" i="19"/>
  <c r="I30" i="19"/>
  <c r="J30" i="19"/>
  <c r="D36" i="19"/>
  <c r="A36" i="19" s="1"/>
  <c r="C37" i="19"/>
  <c r="P27" i="19"/>
  <c r="M27" i="19" s="1"/>
  <c r="Q27" i="19"/>
  <c r="N27" i="19" s="1"/>
  <c r="K31" i="19"/>
  <c r="E32" i="19"/>
  <c r="V31" i="19"/>
  <c r="V32" i="19" s="1"/>
  <c r="R35" i="19"/>
  <c r="T35" i="19" s="1"/>
  <c r="F35" i="19"/>
  <c r="G35" i="19"/>
  <c r="S35" i="19"/>
  <c r="U35" i="19" s="1"/>
  <c r="H35" i="19"/>
  <c r="E35" i="19"/>
  <c r="X25" i="16"/>
  <c r="AA25" i="16" s="1"/>
  <c r="T32" i="15"/>
  <c r="R34" i="15" s="1"/>
  <c r="U32" i="15"/>
  <c r="S34" i="15" s="1"/>
  <c r="U32" i="17"/>
  <c r="S34" i="17" s="1"/>
  <c r="T32" i="17"/>
  <c r="R34" i="17" s="1"/>
  <c r="Y27" i="23"/>
  <c r="AB27" i="23" s="1"/>
  <c r="U32" i="21"/>
  <c r="S34" i="21" s="1"/>
  <c r="T32" i="21"/>
  <c r="R34" i="21" s="1"/>
  <c r="P27" i="24"/>
  <c r="M27" i="24" s="1"/>
  <c r="X29" i="18"/>
  <c r="AA29" i="18" s="1"/>
  <c r="P29" i="18"/>
  <c r="M29" i="18" s="1"/>
  <c r="J31" i="15"/>
  <c r="I31" i="15"/>
  <c r="I31" i="17"/>
  <c r="J31" i="17"/>
  <c r="Q29" i="18"/>
  <c r="N29" i="18" s="1"/>
  <c r="W29" i="25"/>
  <c r="Z29" i="25" s="1"/>
  <c r="Q29" i="25"/>
  <c r="N29" i="25" s="1"/>
  <c r="J30" i="24"/>
  <c r="I30" i="24"/>
  <c r="J30" i="23"/>
  <c r="I30" i="23"/>
  <c r="P27" i="23"/>
  <c r="M27" i="23" s="1"/>
  <c r="P29" i="22"/>
  <c r="M29" i="22" s="1"/>
  <c r="Q29" i="22"/>
  <c r="N29" i="22" s="1"/>
  <c r="W30" i="22"/>
  <c r="Y30" i="22" s="1"/>
  <c r="AB30" i="22" s="1"/>
  <c r="J31" i="21"/>
  <c r="I31" i="21"/>
  <c r="J30" i="20"/>
  <c r="I30" i="20"/>
  <c r="J29" i="16"/>
  <c r="I29" i="16"/>
  <c r="I28" i="11"/>
  <c r="J28" i="11"/>
  <c r="X28" i="19"/>
  <c r="AA28" i="19" s="1"/>
  <c r="W28" i="24"/>
  <c r="Y28" i="24" s="1"/>
  <c r="AB28" i="24" s="1"/>
  <c r="W28" i="23"/>
  <c r="Q28" i="21"/>
  <c r="N28" i="21" s="1"/>
  <c r="P28" i="21"/>
  <c r="M28" i="21" s="1"/>
  <c r="W27" i="20"/>
  <c r="Q27" i="20"/>
  <c r="N27" i="20" s="1"/>
  <c r="Q27" i="23"/>
  <c r="N27" i="23" s="1"/>
  <c r="X27" i="23"/>
  <c r="AA27" i="23" s="1"/>
  <c r="J35" i="18"/>
  <c r="I35" i="18"/>
  <c r="J35" i="22"/>
  <c r="I35" i="22"/>
  <c r="J35" i="25"/>
  <c r="I35" i="25"/>
  <c r="W30" i="18"/>
  <c r="X30" i="18" s="1"/>
  <c r="AA30" i="18" s="1"/>
  <c r="W30" i="19"/>
  <c r="Z30" i="18"/>
  <c r="W30" i="25"/>
  <c r="Z30" i="22"/>
  <c r="W29" i="17"/>
  <c r="Z28" i="17"/>
  <c r="X28" i="17"/>
  <c r="AA28" i="17" s="1"/>
  <c r="Y28" i="17"/>
  <c r="AB28" i="17" s="1"/>
  <c r="L31" i="25"/>
  <c r="L29" i="24"/>
  <c r="L29" i="20"/>
  <c r="L30" i="17"/>
  <c r="L30" i="21"/>
  <c r="L31" i="22"/>
  <c r="L29" i="23"/>
  <c r="L31" i="18"/>
  <c r="L30" i="15"/>
  <c r="L28" i="16"/>
  <c r="P25" i="11"/>
  <c r="M25" i="11" s="1"/>
  <c r="W25" i="11"/>
  <c r="S30" i="11"/>
  <c r="U30" i="11" s="1"/>
  <c r="R30" i="11"/>
  <c r="T30" i="11" s="1"/>
  <c r="S36" i="15"/>
  <c r="U36" i="15" s="1"/>
  <c r="R36" i="15"/>
  <c r="T36" i="15" s="1"/>
  <c r="R31" i="16"/>
  <c r="T31" i="16" s="1"/>
  <c r="S31" i="16"/>
  <c r="U31" i="16" s="1"/>
  <c r="S36" i="17"/>
  <c r="U36" i="17" s="1"/>
  <c r="R36" i="17"/>
  <c r="T36" i="17" s="1"/>
  <c r="S37" i="18"/>
  <c r="U37" i="18" s="1"/>
  <c r="R37" i="18"/>
  <c r="T37" i="18" s="1"/>
  <c r="S36" i="21"/>
  <c r="U36" i="21" s="1"/>
  <c r="R36" i="21"/>
  <c r="T36" i="21" s="1"/>
  <c r="R35" i="20"/>
  <c r="T35" i="20" s="1"/>
  <c r="S35" i="20"/>
  <c r="U35" i="20" s="1"/>
  <c r="R37" i="22"/>
  <c r="T37" i="22" s="1"/>
  <c r="S37" i="22"/>
  <c r="R35" i="23"/>
  <c r="T35" i="23" s="1"/>
  <c r="S35" i="23"/>
  <c r="U35" i="23" s="1"/>
  <c r="S37" i="25"/>
  <c r="R37" i="25"/>
  <c r="T37" i="25" s="1"/>
  <c r="R35" i="24"/>
  <c r="T35" i="24" s="1"/>
  <c r="S35" i="24"/>
  <c r="U35" i="24" s="1"/>
  <c r="E32" i="24"/>
  <c r="F37" i="25"/>
  <c r="H37" i="25"/>
  <c r="G37" i="25"/>
  <c r="E37" i="25"/>
  <c r="D38" i="25"/>
  <c r="A38" i="25" s="1"/>
  <c r="C39" i="25"/>
  <c r="U31" i="24"/>
  <c r="V31" i="24" s="1"/>
  <c r="V32" i="24" s="1"/>
  <c r="S32" i="24"/>
  <c r="K36" i="25"/>
  <c r="G35" i="24"/>
  <c r="E35" i="24"/>
  <c r="H35" i="24"/>
  <c r="F35" i="24"/>
  <c r="S32" i="23"/>
  <c r="K31" i="24"/>
  <c r="V36" i="25"/>
  <c r="C37" i="24"/>
  <c r="D36" i="24"/>
  <c r="A36" i="24" s="1"/>
  <c r="V36" i="22"/>
  <c r="V31" i="23"/>
  <c r="V32" i="23" s="1"/>
  <c r="G35" i="23"/>
  <c r="E35" i="23"/>
  <c r="F35" i="23"/>
  <c r="H35" i="23"/>
  <c r="K31" i="23"/>
  <c r="C37" i="23"/>
  <c r="D36" i="23"/>
  <c r="A36" i="23" s="1"/>
  <c r="E32" i="23"/>
  <c r="F37" i="22"/>
  <c r="H37" i="22"/>
  <c r="E37" i="22"/>
  <c r="G37" i="22"/>
  <c r="K36" i="22"/>
  <c r="E36" i="21"/>
  <c r="G36" i="21"/>
  <c r="H36" i="21"/>
  <c r="F36" i="21"/>
  <c r="C39" i="22"/>
  <c r="D38" i="22"/>
  <c r="A38" i="22" s="1"/>
  <c r="U35" i="21"/>
  <c r="V35" i="21" s="1"/>
  <c r="S32" i="20"/>
  <c r="U31" i="20"/>
  <c r="V31" i="20" s="1"/>
  <c r="V32" i="20" s="1"/>
  <c r="K31" i="20"/>
  <c r="E32" i="20"/>
  <c r="D37" i="21"/>
  <c r="A37" i="21" s="1"/>
  <c r="C38" i="21"/>
  <c r="C37" i="20"/>
  <c r="D36" i="20"/>
  <c r="A36" i="20" s="1"/>
  <c r="K35" i="21"/>
  <c r="G35" i="20"/>
  <c r="E35" i="20"/>
  <c r="H35" i="20"/>
  <c r="F35" i="20"/>
  <c r="K35" i="17"/>
  <c r="V36" i="18"/>
  <c r="F37" i="18"/>
  <c r="H37" i="18"/>
  <c r="G37" i="18"/>
  <c r="E37" i="18"/>
  <c r="K36" i="18"/>
  <c r="C39" i="18"/>
  <c r="D39" i="18" s="1"/>
  <c r="A38" i="18"/>
  <c r="E36" i="17"/>
  <c r="G36" i="17"/>
  <c r="F36" i="17"/>
  <c r="H36" i="17"/>
  <c r="K35" i="15"/>
  <c r="U30" i="16"/>
  <c r="V30" i="16" s="1"/>
  <c r="K30" i="16"/>
  <c r="C36" i="16"/>
  <c r="D35" i="16"/>
  <c r="A35" i="16" s="1"/>
  <c r="U35" i="17"/>
  <c r="V35" i="17" s="1"/>
  <c r="E31" i="16"/>
  <c r="G31" i="16"/>
  <c r="H31" i="16"/>
  <c r="F31" i="16"/>
  <c r="D37" i="17"/>
  <c r="A37" i="17" s="1"/>
  <c r="C38" i="17"/>
  <c r="F36" i="15"/>
  <c r="H36" i="15"/>
  <c r="G36" i="15"/>
  <c r="E36" i="15"/>
  <c r="U35" i="15"/>
  <c r="V35" i="15" s="1"/>
  <c r="D37" i="15"/>
  <c r="A37" i="15" s="1"/>
  <c r="C38" i="15"/>
  <c r="E30" i="11"/>
  <c r="F30" i="11"/>
  <c r="H30" i="11"/>
  <c r="G30" i="11"/>
  <c r="L27" i="11"/>
  <c r="K29" i="11"/>
  <c r="U29" i="11"/>
  <c r="V29" i="11" s="1"/>
  <c r="A31" i="11"/>
  <c r="C35" i="11"/>
  <c r="D35" i="11" s="1"/>
  <c r="X28" i="15" l="1"/>
  <c r="AA28" i="15" s="1"/>
  <c r="Y28" i="15"/>
  <c r="AB28" i="15" s="1"/>
  <c r="W29" i="21"/>
  <c r="Y29" i="21" s="1"/>
  <c r="AB29" i="21" s="1"/>
  <c r="W29" i="15"/>
  <c r="Z29" i="15" s="1"/>
  <c r="Q29" i="15"/>
  <c r="N29" i="15" s="1"/>
  <c r="Z28" i="24"/>
  <c r="Y26" i="16"/>
  <c r="AB26" i="16" s="1"/>
  <c r="Q29" i="17"/>
  <c r="N29" i="17" s="1"/>
  <c r="Y28" i="19"/>
  <c r="AB28" i="19" s="1"/>
  <c r="X28" i="24"/>
  <c r="AA28" i="24" s="1"/>
  <c r="W28" i="20"/>
  <c r="Z28" i="20" s="1"/>
  <c r="X28" i="23"/>
  <c r="AA28" i="23" s="1"/>
  <c r="Z28" i="23"/>
  <c r="X27" i="24"/>
  <c r="AA27" i="24" s="1"/>
  <c r="Y27" i="24"/>
  <c r="AB27" i="24" s="1"/>
  <c r="X26" i="16"/>
  <c r="AA26" i="16" s="1"/>
  <c r="Q26" i="11"/>
  <c r="N26" i="11" s="1"/>
  <c r="W26" i="11"/>
  <c r="Y26" i="11" s="1"/>
  <c r="AB26" i="11" s="1"/>
  <c r="V35" i="19"/>
  <c r="O30" i="21"/>
  <c r="P30" i="21" s="1"/>
  <c r="M30" i="21" s="1"/>
  <c r="AC30" i="21"/>
  <c r="AC31" i="22"/>
  <c r="O31" i="22"/>
  <c r="O32" i="22"/>
  <c r="AC29" i="23"/>
  <c r="O29" i="23"/>
  <c r="O29" i="24"/>
  <c r="P29" i="24" s="1"/>
  <c r="M29" i="24" s="1"/>
  <c r="AC29" i="24"/>
  <c r="P30" i="25"/>
  <c r="M30" i="25" s="1"/>
  <c r="AC31" i="25"/>
  <c r="O31" i="25"/>
  <c r="O32" i="25" s="1"/>
  <c r="O29" i="19"/>
  <c r="AC29" i="19"/>
  <c r="O31" i="18"/>
  <c r="O32" i="18" s="1"/>
  <c r="AC31" i="18"/>
  <c r="Y30" i="18"/>
  <c r="AB30" i="18" s="1"/>
  <c r="O30" i="17"/>
  <c r="AC30" i="17"/>
  <c r="AC27" i="11"/>
  <c r="O27" i="11"/>
  <c r="Q27" i="11" s="1"/>
  <c r="N27" i="11" s="1"/>
  <c r="O30" i="15"/>
  <c r="AC30" i="15"/>
  <c r="O28" i="16"/>
  <c r="Q28" i="16" s="1"/>
  <c r="N28" i="16" s="1"/>
  <c r="AC28" i="16"/>
  <c r="AC29" i="20"/>
  <c r="O29" i="20"/>
  <c r="Q29" i="20" s="1"/>
  <c r="N29" i="20" s="1"/>
  <c r="Q29" i="21"/>
  <c r="N29" i="21" s="1"/>
  <c r="L30" i="19"/>
  <c r="K35" i="19"/>
  <c r="C38" i="19"/>
  <c r="D37" i="19"/>
  <c r="A37" i="19" s="1"/>
  <c r="P28" i="19"/>
  <c r="M28" i="19" s="1"/>
  <c r="Q28" i="19"/>
  <c r="N28" i="19" s="1"/>
  <c r="U32" i="19"/>
  <c r="S34" i="19" s="1"/>
  <c r="T32" i="19"/>
  <c r="R34" i="19" s="1"/>
  <c r="J31" i="19"/>
  <c r="I31" i="19"/>
  <c r="R36" i="19"/>
  <c r="T36" i="19" s="1"/>
  <c r="E36" i="19"/>
  <c r="H36" i="19"/>
  <c r="S36" i="19"/>
  <c r="U36" i="19" s="1"/>
  <c r="G36" i="19"/>
  <c r="F36" i="19"/>
  <c r="Q27" i="16"/>
  <c r="N27" i="16" s="1"/>
  <c r="T32" i="24"/>
  <c r="R34" i="24" s="1"/>
  <c r="U32" i="24"/>
  <c r="S34" i="24" s="1"/>
  <c r="T32" i="23"/>
  <c r="R34" i="23" s="1"/>
  <c r="U32" i="23"/>
  <c r="S34" i="23" s="1"/>
  <c r="U32" i="20"/>
  <c r="S34" i="20" s="1"/>
  <c r="T32" i="20"/>
  <c r="R34" i="20" s="1"/>
  <c r="P28" i="24"/>
  <c r="M28" i="24" s="1"/>
  <c r="X30" i="22"/>
  <c r="AA30" i="22" s="1"/>
  <c r="Q28" i="23"/>
  <c r="N28" i="23" s="1"/>
  <c r="P30" i="15"/>
  <c r="M30" i="15" s="1"/>
  <c r="J29" i="11"/>
  <c r="I29" i="11"/>
  <c r="Q30" i="17"/>
  <c r="N30" i="17" s="1"/>
  <c r="W31" i="18"/>
  <c r="X31" i="18" s="1"/>
  <c r="AA31" i="18" s="1"/>
  <c r="P30" i="18"/>
  <c r="M30" i="18" s="1"/>
  <c r="W31" i="25"/>
  <c r="X31" i="25" s="1"/>
  <c r="AA31" i="25" s="1"/>
  <c r="Y29" i="25"/>
  <c r="AB29" i="25" s="1"/>
  <c r="X29" i="25"/>
  <c r="AA29" i="25" s="1"/>
  <c r="I31" i="24"/>
  <c r="J31" i="24"/>
  <c r="J31" i="23"/>
  <c r="I31" i="23"/>
  <c r="W29" i="23"/>
  <c r="Y29" i="23" s="1"/>
  <c r="AB29" i="23" s="1"/>
  <c r="W31" i="22"/>
  <c r="X31" i="22" s="1"/>
  <c r="AA31" i="22" s="1"/>
  <c r="Q30" i="22"/>
  <c r="N30" i="22" s="1"/>
  <c r="P30" i="22"/>
  <c r="M30" i="22" s="1"/>
  <c r="W30" i="21"/>
  <c r="X30" i="21" s="1"/>
  <c r="AA30" i="21" s="1"/>
  <c r="P28" i="20"/>
  <c r="M28" i="20" s="1"/>
  <c r="J31" i="20"/>
  <c r="I31" i="20"/>
  <c r="I30" i="16"/>
  <c r="J30" i="16"/>
  <c r="I36" i="22"/>
  <c r="J36" i="22"/>
  <c r="J36" i="25"/>
  <c r="I36" i="25"/>
  <c r="I36" i="18"/>
  <c r="J36" i="18"/>
  <c r="Y28" i="23"/>
  <c r="AB28" i="23" s="1"/>
  <c r="P28" i="23"/>
  <c r="M28" i="23" s="1"/>
  <c r="Y27" i="20"/>
  <c r="AB27" i="20" s="1"/>
  <c r="Z27" i="20"/>
  <c r="X27" i="20"/>
  <c r="AA27" i="20" s="1"/>
  <c r="P27" i="16"/>
  <c r="M27" i="16" s="1"/>
  <c r="J35" i="15"/>
  <c r="I35" i="15"/>
  <c r="J35" i="21"/>
  <c r="I35" i="21"/>
  <c r="J35" i="17"/>
  <c r="I35" i="17"/>
  <c r="Z31" i="18"/>
  <c r="Z31" i="25"/>
  <c r="Z31" i="19"/>
  <c r="Z31" i="22"/>
  <c r="Z30" i="21"/>
  <c r="Z30" i="19"/>
  <c r="Y30" i="19"/>
  <c r="AB30" i="19" s="1"/>
  <c r="X30" i="19"/>
  <c r="AA30" i="19" s="1"/>
  <c r="Q30" i="15"/>
  <c r="N30" i="15" s="1"/>
  <c r="W30" i="15"/>
  <c r="P30" i="17"/>
  <c r="M30" i="17" s="1"/>
  <c r="W30" i="17"/>
  <c r="Z30" i="25"/>
  <c r="X30" i="25"/>
  <c r="AA30" i="25" s="1"/>
  <c r="Y30" i="25"/>
  <c r="AB30" i="25" s="1"/>
  <c r="Z29" i="17"/>
  <c r="X29" i="17"/>
  <c r="AA29" i="17" s="1"/>
  <c r="Y29" i="17"/>
  <c r="AB29" i="17" s="1"/>
  <c r="Z27" i="16"/>
  <c r="Y27" i="16"/>
  <c r="AB27" i="16" s="1"/>
  <c r="X27" i="16"/>
  <c r="AA27" i="16" s="1"/>
  <c r="L30" i="23"/>
  <c r="L35" i="18"/>
  <c r="L29" i="16"/>
  <c r="L31" i="15"/>
  <c r="L30" i="20"/>
  <c r="L31" i="17"/>
  <c r="L31" i="21"/>
  <c r="L35" i="22"/>
  <c r="L30" i="24"/>
  <c r="L35" i="25"/>
  <c r="X25" i="11"/>
  <c r="AA25" i="11" s="1"/>
  <c r="Y25" i="11"/>
  <c r="AB25" i="11" s="1"/>
  <c r="Z25" i="11"/>
  <c r="S31" i="11"/>
  <c r="R31" i="11"/>
  <c r="T31" i="11" s="1"/>
  <c r="S38" i="18"/>
  <c r="R38" i="18"/>
  <c r="T38" i="18" s="1"/>
  <c r="S36" i="20"/>
  <c r="U36" i="20" s="1"/>
  <c r="R36" i="20"/>
  <c r="T36" i="20" s="1"/>
  <c r="S38" i="22"/>
  <c r="U38" i="22" s="1"/>
  <c r="R38" i="22"/>
  <c r="T38" i="22" s="1"/>
  <c r="S36" i="23"/>
  <c r="U36" i="23" s="1"/>
  <c r="R36" i="23"/>
  <c r="T36" i="23" s="1"/>
  <c r="S38" i="25"/>
  <c r="U38" i="25" s="1"/>
  <c r="R38" i="25"/>
  <c r="T38" i="25" s="1"/>
  <c r="S37" i="15"/>
  <c r="R37" i="15"/>
  <c r="T37" i="15" s="1"/>
  <c r="R37" i="17"/>
  <c r="T37" i="17" s="1"/>
  <c r="S37" i="17"/>
  <c r="S35" i="16"/>
  <c r="U35" i="16" s="1"/>
  <c r="R35" i="16"/>
  <c r="T35" i="16" s="1"/>
  <c r="R37" i="21"/>
  <c r="T37" i="21" s="1"/>
  <c r="S37" i="21"/>
  <c r="U37" i="21" s="1"/>
  <c r="R36" i="24"/>
  <c r="T36" i="24" s="1"/>
  <c r="S36" i="24"/>
  <c r="U36" i="24" s="1"/>
  <c r="K37" i="25"/>
  <c r="F38" i="25"/>
  <c r="H38" i="25"/>
  <c r="E38" i="25"/>
  <c r="G38" i="25"/>
  <c r="V35" i="24"/>
  <c r="F36" i="24"/>
  <c r="H36" i="24"/>
  <c r="G36" i="24"/>
  <c r="E36" i="24"/>
  <c r="C40" i="25"/>
  <c r="D39" i="25"/>
  <c r="A39" i="25" s="1"/>
  <c r="V37" i="18"/>
  <c r="D37" i="24"/>
  <c r="A37" i="24" s="1"/>
  <c r="C38" i="24"/>
  <c r="U37" i="25"/>
  <c r="V37" i="25" s="1"/>
  <c r="K35" i="24"/>
  <c r="D37" i="23"/>
  <c r="A37" i="23" s="1"/>
  <c r="C38" i="23"/>
  <c r="K35" i="23"/>
  <c r="F36" i="23"/>
  <c r="H36" i="23"/>
  <c r="E36" i="23"/>
  <c r="G36" i="23"/>
  <c r="V35" i="23"/>
  <c r="F38" i="22"/>
  <c r="H38" i="22"/>
  <c r="G38" i="22"/>
  <c r="E38" i="22"/>
  <c r="V35" i="20"/>
  <c r="E37" i="21"/>
  <c r="G37" i="21"/>
  <c r="F37" i="21"/>
  <c r="H37" i="21"/>
  <c r="C40" i="22"/>
  <c r="D39" i="22"/>
  <c r="A39" i="22" s="1"/>
  <c r="K37" i="22"/>
  <c r="U37" i="22"/>
  <c r="V37" i="22" s="1"/>
  <c r="K35" i="20"/>
  <c r="J35" i="20" s="1"/>
  <c r="V36" i="21"/>
  <c r="C38" i="20"/>
  <c r="D37" i="20"/>
  <c r="A37" i="20" s="1"/>
  <c r="K36" i="21"/>
  <c r="F36" i="20"/>
  <c r="H36" i="20"/>
  <c r="G36" i="20"/>
  <c r="E36" i="20"/>
  <c r="D38" i="21"/>
  <c r="A38" i="21" s="1"/>
  <c r="C39" i="21"/>
  <c r="F38" i="18"/>
  <c r="H38" i="18"/>
  <c r="E38" i="18"/>
  <c r="G38" i="18"/>
  <c r="C40" i="18"/>
  <c r="D40" i="18" s="1"/>
  <c r="A39" i="18"/>
  <c r="K37" i="18"/>
  <c r="E37" i="17"/>
  <c r="G37" i="17"/>
  <c r="H37" i="17"/>
  <c r="F37" i="17"/>
  <c r="K31" i="16"/>
  <c r="K36" i="17"/>
  <c r="F35" i="16"/>
  <c r="H35" i="16"/>
  <c r="G35" i="16"/>
  <c r="E35" i="16"/>
  <c r="E32" i="16"/>
  <c r="K36" i="15"/>
  <c r="D38" i="17"/>
  <c r="A38" i="17" s="1"/>
  <c r="C39" i="17"/>
  <c r="V31" i="16"/>
  <c r="V32" i="16" s="1"/>
  <c r="V36" i="17"/>
  <c r="C37" i="16"/>
  <c r="D36" i="16"/>
  <c r="A36" i="16" s="1"/>
  <c r="S32" i="16"/>
  <c r="F37" i="15"/>
  <c r="H37" i="15"/>
  <c r="E37" i="15"/>
  <c r="G37" i="15"/>
  <c r="V36" i="15"/>
  <c r="D38" i="15"/>
  <c r="A38" i="15" s="1"/>
  <c r="C39" i="15"/>
  <c r="F31" i="11"/>
  <c r="H31" i="11"/>
  <c r="E31" i="11"/>
  <c r="G31" i="11"/>
  <c r="V30" i="11"/>
  <c r="L28" i="11"/>
  <c r="C36" i="11"/>
  <c r="D36" i="11" s="1"/>
  <c r="A35" i="11"/>
  <c r="K30" i="11"/>
  <c r="X29" i="21" l="1"/>
  <c r="AA29" i="21" s="1"/>
  <c r="Z29" i="21"/>
  <c r="W29" i="24"/>
  <c r="X29" i="24" s="1"/>
  <c r="AA29" i="24" s="1"/>
  <c r="X29" i="15"/>
  <c r="AA29" i="15" s="1"/>
  <c r="Y29" i="15"/>
  <c r="AB29" i="15" s="1"/>
  <c r="W28" i="16"/>
  <c r="X28" i="16" s="1"/>
  <c r="AA28" i="16" s="1"/>
  <c r="W27" i="11"/>
  <c r="Y27" i="11" s="1"/>
  <c r="AB27" i="11" s="1"/>
  <c r="W29" i="20"/>
  <c r="Y29" i="20" s="1"/>
  <c r="AB29" i="20" s="1"/>
  <c r="Z29" i="23"/>
  <c r="X28" i="20"/>
  <c r="AA28" i="20" s="1"/>
  <c r="Y28" i="20"/>
  <c r="AB28" i="20" s="1"/>
  <c r="P27" i="11"/>
  <c r="M27" i="11" s="1"/>
  <c r="X26" i="11"/>
  <c r="AA26" i="11" s="1"/>
  <c r="Z26" i="11"/>
  <c r="O31" i="21"/>
  <c r="O32" i="21" s="1"/>
  <c r="AC31" i="21"/>
  <c r="O35" i="22"/>
  <c r="AC35" i="22"/>
  <c r="AC30" i="23"/>
  <c r="O30" i="23"/>
  <c r="P30" i="23" s="1"/>
  <c r="M30" i="23" s="1"/>
  <c r="AC30" i="24"/>
  <c r="O30" i="24"/>
  <c r="AC35" i="25"/>
  <c r="O35" i="25"/>
  <c r="Q35" i="25" s="1"/>
  <c r="N35" i="25" s="1"/>
  <c r="AC30" i="19"/>
  <c r="O30" i="19"/>
  <c r="O35" i="18"/>
  <c r="Q35" i="18" s="1"/>
  <c r="N35" i="18" s="1"/>
  <c r="AC35" i="18"/>
  <c r="O31" i="17"/>
  <c r="O32" i="17" s="1"/>
  <c r="AC31" i="17"/>
  <c r="AC28" i="11"/>
  <c r="O28" i="11"/>
  <c r="O31" i="15"/>
  <c r="O32" i="15" s="1"/>
  <c r="AC31" i="15"/>
  <c r="O29" i="16"/>
  <c r="W29" i="16" s="1"/>
  <c r="Y29" i="16" s="1"/>
  <c r="AB29" i="16" s="1"/>
  <c r="AC29" i="16"/>
  <c r="AC30" i="20"/>
  <c r="O30" i="20"/>
  <c r="P31" i="18"/>
  <c r="M31" i="18" s="1"/>
  <c r="W32" i="18"/>
  <c r="Y32" i="18" s="1"/>
  <c r="AB34" i="18" s="1"/>
  <c r="Y31" i="18"/>
  <c r="AB31" i="18" s="1"/>
  <c r="L31" i="19"/>
  <c r="W29" i="19"/>
  <c r="Z29" i="19" s="1"/>
  <c r="P29" i="19"/>
  <c r="M29" i="19" s="1"/>
  <c r="Q29" i="19"/>
  <c r="N29" i="19" s="1"/>
  <c r="Y31" i="25"/>
  <c r="AB31" i="25" s="1"/>
  <c r="P31" i="25"/>
  <c r="M31" i="25" s="1"/>
  <c r="X29" i="23"/>
  <c r="AA29" i="23" s="1"/>
  <c r="P31" i="22"/>
  <c r="M31" i="22" s="1"/>
  <c r="Y30" i="21"/>
  <c r="AB30" i="21" s="1"/>
  <c r="Y31" i="22"/>
  <c r="AB31" i="22" s="1"/>
  <c r="K36" i="19"/>
  <c r="V36" i="19"/>
  <c r="D38" i="19"/>
  <c r="A38" i="19" s="1"/>
  <c r="C39" i="19"/>
  <c r="S37" i="19"/>
  <c r="U37" i="19" s="1"/>
  <c r="G37" i="19"/>
  <c r="H37" i="19"/>
  <c r="R37" i="19"/>
  <c r="T37" i="19" s="1"/>
  <c r="E37" i="19"/>
  <c r="F37" i="19"/>
  <c r="I35" i="19"/>
  <c r="J35" i="19"/>
  <c r="T32" i="16"/>
  <c r="R34" i="16" s="1"/>
  <c r="U32" i="16"/>
  <c r="S34" i="16" s="1"/>
  <c r="Q31" i="18"/>
  <c r="N31" i="18" s="1"/>
  <c r="W32" i="25"/>
  <c r="Z34" i="25" s="1"/>
  <c r="N34" i="25"/>
  <c r="Q31" i="25"/>
  <c r="N31" i="25" s="1"/>
  <c r="P29" i="23"/>
  <c r="M29" i="23" s="1"/>
  <c r="W32" i="22"/>
  <c r="Y32" i="22" s="1"/>
  <c r="AB34" i="22" s="1"/>
  <c r="Q31" i="22"/>
  <c r="N31" i="22" s="1"/>
  <c r="M34" i="22"/>
  <c r="W31" i="15"/>
  <c r="Y31" i="15" s="1"/>
  <c r="AB31" i="15" s="1"/>
  <c r="I30" i="11"/>
  <c r="J30" i="11"/>
  <c r="W31" i="17"/>
  <c r="X31" i="17" s="1"/>
  <c r="AA31" i="17" s="1"/>
  <c r="W30" i="24"/>
  <c r="Y30" i="24" s="1"/>
  <c r="AB30" i="24" s="1"/>
  <c r="Q29" i="24"/>
  <c r="N29" i="24" s="1"/>
  <c r="Q29" i="23"/>
  <c r="N29" i="23" s="1"/>
  <c r="P31" i="21"/>
  <c r="M31" i="21" s="1"/>
  <c r="Q30" i="21"/>
  <c r="N30" i="21" s="1"/>
  <c r="P29" i="20"/>
  <c r="M29" i="20" s="1"/>
  <c r="Q30" i="20"/>
  <c r="N30" i="20" s="1"/>
  <c r="I31" i="16"/>
  <c r="J31" i="16"/>
  <c r="P28" i="16"/>
  <c r="M28" i="16" s="1"/>
  <c r="J37" i="25"/>
  <c r="I37" i="25"/>
  <c r="J36" i="15"/>
  <c r="I36" i="15"/>
  <c r="I36" i="17"/>
  <c r="J36" i="17"/>
  <c r="I37" i="18"/>
  <c r="J37" i="18"/>
  <c r="I36" i="21"/>
  <c r="J36" i="21"/>
  <c r="J37" i="22"/>
  <c r="I37" i="22"/>
  <c r="P35" i="22"/>
  <c r="M35" i="22" s="1"/>
  <c r="I35" i="20"/>
  <c r="J35" i="24"/>
  <c r="I35" i="24"/>
  <c r="J35" i="23"/>
  <c r="I35" i="23"/>
  <c r="L35" i="15"/>
  <c r="Z31" i="17"/>
  <c r="Z31" i="15"/>
  <c r="X31" i="15"/>
  <c r="AA31" i="15" s="1"/>
  <c r="W31" i="21"/>
  <c r="L31" i="23"/>
  <c r="Z30" i="24"/>
  <c r="X30" i="24"/>
  <c r="AA30" i="24" s="1"/>
  <c r="W30" i="20"/>
  <c r="W30" i="23"/>
  <c r="Z30" i="17"/>
  <c r="Y30" i="17"/>
  <c r="AB30" i="17" s="1"/>
  <c r="X30" i="17"/>
  <c r="AA30" i="17" s="1"/>
  <c r="Z30" i="15"/>
  <c r="X30" i="15"/>
  <c r="AA30" i="15" s="1"/>
  <c r="Y30" i="15"/>
  <c r="AB30" i="15" s="1"/>
  <c r="Z28" i="16"/>
  <c r="L36" i="18"/>
  <c r="L35" i="21"/>
  <c r="L35" i="17"/>
  <c r="L31" i="20"/>
  <c r="L36" i="22"/>
  <c r="L31" i="24"/>
  <c r="L36" i="25"/>
  <c r="N34" i="18"/>
  <c r="M34" i="18"/>
  <c r="L30" i="16"/>
  <c r="S35" i="11"/>
  <c r="R35" i="11"/>
  <c r="T35" i="11" s="1"/>
  <c r="R37" i="24"/>
  <c r="T37" i="24" s="1"/>
  <c r="S37" i="24"/>
  <c r="U37" i="24" s="1"/>
  <c r="S38" i="15"/>
  <c r="U38" i="15" s="1"/>
  <c r="R38" i="15"/>
  <c r="T38" i="15" s="1"/>
  <c r="S36" i="16"/>
  <c r="U36" i="16" s="1"/>
  <c r="R36" i="16"/>
  <c r="T36" i="16" s="1"/>
  <c r="S38" i="17"/>
  <c r="U38" i="17" s="1"/>
  <c r="R38" i="17"/>
  <c r="T38" i="17" s="1"/>
  <c r="S39" i="18"/>
  <c r="U39" i="18" s="1"/>
  <c r="R39" i="18"/>
  <c r="T39" i="18" s="1"/>
  <c r="S38" i="21"/>
  <c r="R38" i="21"/>
  <c r="T38" i="21" s="1"/>
  <c r="S37" i="20"/>
  <c r="U37" i="20" s="1"/>
  <c r="R37" i="20"/>
  <c r="T37" i="20" s="1"/>
  <c r="R39" i="22"/>
  <c r="T39" i="22" s="1"/>
  <c r="S39" i="22"/>
  <c r="R37" i="23"/>
  <c r="T37" i="23" s="1"/>
  <c r="S37" i="23"/>
  <c r="U37" i="23" s="1"/>
  <c r="S39" i="25"/>
  <c r="U39" i="25" s="1"/>
  <c r="R39" i="25"/>
  <c r="T39" i="25" s="1"/>
  <c r="E32" i="11"/>
  <c r="K36" i="24"/>
  <c r="K37" i="21"/>
  <c r="V36" i="20"/>
  <c r="V38" i="22"/>
  <c r="F39" i="25"/>
  <c r="H39" i="25"/>
  <c r="G39" i="25"/>
  <c r="E39" i="25"/>
  <c r="K38" i="25"/>
  <c r="F37" i="24"/>
  <c r="H37" i="24"/>
  <c r="E37" i="24"/>
  <c r="G37" i="24"/>
  <c r="K36" i="23"/>
  <c r="V38" i="25"/>
  <c r="D38" i="24"/>
  <c r="A38" i="24" s="1"/>
  <c r="C39" i="24"/>
  <c r="C41" i="25"/>
  <c r="D40" i="25"/>
  <c r="V36" i="24"/>
  <c r="D38" i="23"/>
  <c r="A38" i="23" s="1"/>
  <c r="C39" i="23"/>
  <c r="V36" i="23"/>
  <c r="F37" i="23"/>
  <c r="H37" i="23"/>
  <c r="G37" i="23"/>
  <c r="E37" i="23"/>
  <c r="F39" i="22"/>
  <c r="H39" i="22"/>
  <c r="E39" i="22"/>
  <c r="G39" i="22"/>
  <c r="D40" i="22"/>
  <c r="C41" i="22"/>
  <c r="E38" i="21"/>
  <c r="G38" i="21"/>
  <c r="H38" i="21"/>
  <c r="F38" i="21"/>
  <c r="K38" i="22"/>
  <c r="C40" i="21"/>
  <c r="D39" i="21"/>
  <c r="A39" i="21" s="1"/>
  <c r="K36" i="20"/>
  <c r="J36" i="20" s="1"/>
  <c r="V37" i="21"/>
  <c r="C39" i="20"/>
  <c r="D38" i="20"/>
  <c r="A38" i="20" s="1"/>
  <c r="F37" i="20"/>
  <c r="H37" i="20"/>
  <c r="E37" i="20"/>
  <c r="G37" i="20"/>
  <c r="F39" i="18"/>
  <c r="H39" i="18"/>
  <c r="G39" i="18"/>
  <c r="E39" i="18"/>
  <c r="K37" i="17"/>
  <c r="C41" i="18"/>
  <c r="D41" i="18" s="1"/>
  <c r="K38" i="18"/>
  <c r="U38" i="18"/>
  <c r="V38" i="18" s="1"/>
  <c r="E38" i="17"/>
  <c r="G38" i="17"/>
  <c r="F38" i="17"/>
  <c r="H38" i="17"/>
  <c r="V35" i="16"/>
  <c r="E36" i="16"/>
  <c r="G36" i="16"/>
  <c r="H36" i="16"/>
  <c r="F36" i="16"/>
  <c r="C40" i="17"/>
  <c r="D39" i="17"/>
  <c r="A39" i="17" s="1"/>
  <c r="D37" i="16"/>
  <c r="A37" i="16" s="1"/>
  <c r="C38" i="16"/>
  <c r="K35" i="16"/>
  <c r="U37" i="17"/>
  <c r="V37" i="17" s="1"/>
  <c r="F38" i="15"/>
  <c r="H38" i="15"/>
  <c r="G38" i="15"/>
  <c r="E38" i="15"/>
  <c r="C40" i="15"/>
  <c r="D39" i="15"/>
  <c r="A39" i="15" s="1"/>
  <c r="K37" i="15"/>
  <c r="U37" i="15"/>
  <c r="V37" i="15" s="1"/>
  <c r="F35" i="11"/>
  <c r="H35" i="11"/>
  <c r="G35" i="11"/>
  <c r="E35" i="11"/>
  <c r="L29" i="11"/>
  <c r="A36" i="11"/>
  <c r="C37" i="11"/>
  <c r="D37" i="11" s="1"/>
  <c r="U31" i="11"/>
  <c r="V31" i="11" s="1"/>
  <c r="V32" i="11" s="1"/>
  <c r="S32" i="11"/>
  <c r="K31" i="11"/>
  <c r="Z27" i="11" l="1"/>
  <c r="X27" i="11"/>
  <c r="AA27" i="11" s="1"/>
  <c r="Y29" i="24"/>
  <c r="AB29" i="24" s="1"/>
  <c r="Z29" i="24"/>
  <c r="Z29" i="20"/>
  <c r="Y28" i="16"/>
  <c r="AB28" i="16" s="1"/>
  <c r="X29" i="20"/>
  <c r="AA29" i="20" s="1"/>
  <c r="Z29" i="16"/>
  <c r="Z34" i="18"/>
  <c r="Z34" i="22"/>
  <c r="X32" i="18"/>
  <c r="AA34" i="18" s="1"/>
  <c r="AC35" i="21"/>
  <c r="O35" i="21"/>
  <c r="Q35" i="21" s="1"/>
  <c r="N35" i="21" s="1"/>
  <c r="O36" i="22"/>
  <c r="Q36" i="22" s="1"/>
  <c r="N36" i="22" s="1"/>
  <c r="AC36" i="22"/>
  <c r="AC31" i="23"/>
  <c r="O31" i="23"/>
  <c r="O32" i="23" s="1"/>
  <c r="AC31" i="24"/>
  <c r="O31" i="24"/>
  <c r="O32" i="24" s="1"/>
  <c r="Q30" i="24"/>
  <c r="N30" i="24" s="1"/>
  <c r="O36" i="25"/>
  <c r="P36" i="25" s="1"/>
  <c r="M36" i="25" s="1"/>
  <c r="AC36" i="25"/>
  <c r="AC31" i="19"/>
  <c r="O31" i="19"/>
  <c r="O32" i="19" s="1"/>
  <c r="O36" i="18"/>
  <c r="P36" i="18" s="1"/>
  <c r="M36" i="18" s="1"/>
  <c r="AC36" i="18"/>
  <c r="O35" i="17"/>
  <c r="W35" i="17" s="1"/>
  <c r="Z35" i="17" s="1"/>
  <c r="AC35" i="17"/>
  <c r="O29" i="11"/>
  <c r="AC29" i="11"/>
  <c r="AC35" i="15"/>
  <c r="O35" i="15"/>
  <c r="W35" i="15" s="1"/>
  <c r="Y35" i="15" s="1"/>
  <c r="AB35" i="15" s="1"/>
  <c r="Q31" i="15"/>
  <c r="N31" i="15" s="1"/>
  <c r="O30" i="16"/>
  <c r="AC30" i="16"/>
  <c r="AC31" i="20"/>
  <c r="O31" i="20"/>
  <c r="Q31" i="20" s="1"/>
  <c r="N31" i="20" s="1"/>
  <c r="X29" i="16"/>
  <c r="AA29" i="16" s="1"/>
  <c r="P31" i="17"/>
  <c r="M31" i="17" s="1"/>
  <c r="Y31" i="17"/>
  <c r="AB31" i="17" s="1"/>
  <c r="X29" i="19"/>
  <c r="AA29" i="19" s="1"/>
  <c r="Y29" i="19"/>
  <c r="AB29" i="19" s="1"/>
  <c r="X32" i="25"/>
  <c r="AA34" i="25" s="1"/>
  <c r="V37" i="19"/>
  <c r="P30" i="19"/>
  <c r="M30" i="19" s="1"/>
  <c r="Q30" i="19"/>
  <c r="N30" i="19" s="1"/>
  <c r="K37" i="19"/>
  <c r="S38" i="19"/>
  <c r="U38" i="19" s="1"/>
  <c r="G38" i="19"/>
  <c r="F38" i="19"/>
  <c r="R38" i="19"/>
  <c r="T38" i="19" s="1"/>
  <c r="E38" i="19"/>
  <c r="H38" i="19"/>
  <c r="I36" i="19"/>
  <c r="J36" i="19"/>
  <c r="L35" i="19"/>
  <c r="D39" i="19"/>
  <c r="A39" i="19" s="1"/>
  <c r="C40" i="19"/>
  <c r="Y32" i="25"/>
  <c r="AB34" i="25" s="1"/>
  <c r="N34" i="22"/>
  <c r="Q30" i="23"/>
  <c r="N30" i="23" s="1"/>
  <c r="Q29" i="16"/>
  <c r="N29" i="16" s="1"/>
  <c r="P29" i="16"/>
  <c r="M29" i="16" s="1"/>
  <c r="W32" i="15"/>
  <c r="Z34" i="15" s="1"/>
  <c r="U32" i="11"/>
  <c r="S34" i="11" s="1"/>
  <c r="T32" i="11"/>
  <c r="R34" i="11" s="1"/>
  <c r="W32" i="17"/>
  <c r="X32" i="17" s="1"/>
  <c r="AA34" i="17" s="1"/>
  <c r="M34" i="17"/>
  <c r="Q31" i="17"/>
  <c r="N31" i="17" s="1"/>
  <c r="M34" i="25"/>
  <c r="P30" i="24"/>
  <c r="M30" i="24" s="1"/>
  <c r="X32" i="22"/>
  <c r="AA34" i="22" s="1"/>
  <c r="N34" i="21"/>
  <c r="Q31" i="21"/>
  <c r="N31" i="21" s="1"/>
  <c r="P31" i="15"/>
  <c r="M31" i="15" s="1"/>
  <c r="M34" i="15"/>
  <c r="J31" i="11"/>
  <c r="I31" i="11"/>
  <c r="W31" i="24"/>
  <c r="X31" i="24" s="1"/>
  <c r="AA31" i="24" s="1"/>
  <c r="W31" i="23"/>
  <c r="X31" i="23" s="1"/>
  <c r="AA31" i="23" s="1"/>
  <c r="P30" i="20"/>
  <c r="M30" i="20" s="1"/>
  <c r="W30" i="16"/>
  <c r="Y30" i="16" s="1"/>
  <c r="AB30" i="16" s="1"/>
  <c r="I37" i="15"/>
  <c r="J37" i="15"/>
  <c r="I38" i="22"/>
  <c r="J38" i="22"/>
  <c r="I36" i="23"/>
  <c r="J36" i="23"/>
  <c r="J37" i="21"/>
  <c r="I37" i="21"/>
  <c r="J38" i="18"/>
  <c r="I38" i="18"/>
  <c r="J37" i="17"/>
  <c r="I37" i="17"/>
  <c r="I36" i="20"/>
  <c r="I38" i="25"/>
  <c r="J38" i="25"/>
  <c r="I36" i="24"/>
  <c r="J36" i="24"/>
  <c r="P35" i="25"/>
  <c r="M35" i="25" s="1"/>
  <c r="W35" i="18"/>
  <c r="Z35" i="18" s="1"/>
  <c r="W35" i="25"/>
  <c r="Z35" i="25" s="1"/>
  <c r="P35" i="18"/>
  <c r="M35" i="18" s="1"/>
  <c r="Q35" i="22"/>
  <c r="N35" i="22" s="1"/>
  <c r="W35" i="22"/>
  <c r="J35" i="16"/>
  <c r="I35" i="16"/>
  <c r="N34" i="17"/>
  <c r="P31" i="23"/>
  <c r="M31" i="23" s="1"/>
  <c r="L31" i="16"/>
  <c r="Z31" i="16"/>
  <c r="Z31" i="24"/>
  <c r="Y31" i="24"/>
  <c r="AB31" i="24" s="1"/>
  <c r="W31" i="20"/>
  <c r="W32" i="20" s="1"/>
  <c r="Z31" i="21"/>
  <c r="X31" i="21"/>
  <c r="AA31" i="21" s="1"/>
  <c r="Y31" i="21"/>
  <c r="AB31" i="21" s="1"/>
  <c r="W32" i="21"/>
  <c r="Z31" i="23"/>
  <c r="Z30" i="16"/>
  <c r="Z30" i="23"/>
  <c r="Y30" i="23"/>
  <c r="AB30" i="23" s="1"/>
  <c r="X30" i="23"/>
  <c r="AA30" i="23" s="1"/>
  <c r="Z30" i="20"/>
  <c r="X30" i="20"/>
  <c r="AA30" i="20" s="1"/>
  <c r="Y30" i="20"/>
  <c r="AB30" i="20" s="1"/>
  <c r="W36" i="22"/>
  <c r="X36" i="22" s="1"/>
  <c r="AA36" i="22" s="1"/>
  <c r="P28" i="11"/>
  <c r="M28" i="11" s="1"/>
  <c r="W28" i="11"/>
  <c r="L35" i="20"/>
  <c r="L37" i="22"/>
  <c r="L35" i="23"/>
  <c r="L36" i="15"/>
  <c r="L37" i="25"/>
  <c r="L35" i="24"/>
  <c r="L36" i="17"/>
  <c r="L36" i="21"/>
  <c r="L37" i="18"/>
  <c r="Q28" i="11"/>
  <c r="N28" i="11" s="1"/>
  <c r="R38" i="20"/>
  <c r="T38" i="20" s="1"/>
  <c r="S38" i="20"/>
  <c r="R38" i="23"/>
  <c r="T38" i="23" s="1"/>
  <c r="S38" i="23"/>
  <c r="U38" i="23" s="1"/>
  <c r="S38" i="24"/>
  <c r="U38" i="24" s="1"/>
  <c r="R38" i="24"/>
  <c r="T38" i="24" s="1"/>
  <c r="R36" i="11"/>
  <c r="T36" i="11" s="1"/>
  <c r="S36" i="11"/>
  <c r="U36" i="11" s="1"/>
  <c r="S39" i="15"/>
  <c r="R39" i="15"/>
  <c r="T39" i="15" s="1"/>
  <c r="S37" i="16"/>
  <c r="U37" i="16" s="1"/>
  <c r="R37" i="16"/>
  <c r="T37" i="16" s="1"/>
  <c r="S39" i="17"/>
  <c r="R39" i="17"/>
  <c r="T39" i="17" s="1"/>
  <c r="R39" i="21"/>
  <c r="T39" i="21" s="1"/>
  <c r="S39" i="21"/>
  <c r="U39" i="21" s="1"/>
  <c r="K39" i="25"/>
  <c r="K37" i="24"/>
  <c r="S42" i="18"/>
  <c r="S42" i="25"/>
  <c r="C45" i="25"/>
  <c r="D41" i="25"/>
  <c r="D39" i="24"/>
  <c r="A39" i="24" s="1"/>
  <c r="C40" i="24"/>
  <c r="E42" i="25"/>
  <c r="V37" i="23"/>
  <c r="F38" i="24"/>
  <c r="H38" i="24"/>
  <c r="G38" i="24"/>
  <c r="E38" i="24"/>
  <c r="V39" i="25"/>
  <c r="V42" i="25" s="1"/>
  <c r="V37" i="24"/>
  <c r="C40" i="23"/>
  <c r="D39" i="23"/>
  <c r="A39" i="23" s="1"/>
  <c r="K37" i="23"/>
  <c r="F38" i="23"/>
  <c r="H38" i="23"/>
  <c r="E38" i="23"/>
  <c r="G38" i="23"/>
  <c r="K39" i="22"/>
  <c r="U39" i="22"/>
  <c r="V39" i="22" s="1"/>
  <c r="V42" i="22" s="1"/>
  <c r="S42" i="22"/>
  <c r="E39" i="21"/>
  <c r="G39" i="21"/>
  <c r="F39" i="21"/>
  <c r="H39" i="21"/>
  <c r="E42" i="22"/>
  <c r="D41" i="22"/>
  <c r="C45" i="22"/>
  <c r="U38" i="21"/>
  <c r="V38" i="21" s="1"/>
  <c r="F38" i="20"/>
  <c r="H38" i="20"/>
  <c r="G38" i="20"/>
  <c r="E38" i="20"/>
  <c r="C41" i="21"/>
  <c r="D40" i="21"/>
  <c r="V37" i="20"/>
  <c r="K37" i="20"/>
  <c r="K38" i="21"/>
  <c r="D39" i="20"/>
  <c r="A39" i="20" s="1"/>
  <c r="C40" i="20"/>
  <c r="V39" i="18"/>
  <c r="V42" i="18" s="1"/>
  <c r="C45" i="18"/>
  <c r="D45" i="18" s="1"/>
  <c r="E42" i="18"/>
  <c r="K39" i="18"/>
  <c r="V36" i="16"/>
  <c r="E39" i="17"/>
  <c r="G39" i="17"/>
  <c r="H39" i="17"/>
  <c r="F39" i="17"/>
  <c r="V38" i="17"/>
  <c r="E37" i="16"/>
  <c r="G37" i="16"/>
  <c r="F37" i="16"/>
  <c r="H37" i="16"/>
  <c r="K36" i="16"/>
  <c r="K38" i="17"/>
  <c r="C39" i="16"/>
  <c r="D38" i="16"/>
  <c r="A38" i="16" s="1"/>
  <c r="C41" i="17"/>
  <c r="D40" i="17"/>
  <c r="F39" i="15"/>
  <c r="H39" i="15"/>
  <c r="E39" i="15"/>
  <c r="G39" i="15"/>
  <c r="C41" i="15"/>
  <c r="D40" i="15"/>
  <c r="K38" i="15"/>
  <c r="V38" i="15"/>
  <c r="E36" i="11"/>
  <c r="G36" i="11"/>
  <c r="H36" i="11"/>
  <c r="F36" i="11"/>
  <c r="K35" i="11"/>
  <c r="C38" i="11"/>
  <c r="D38" i="11" s="1"/>
  <c r="A37" i="11"/>
  <c r="U35" i="11"/>
  <c r="V35" i="11" s="1"/>
  <c r="L30" i="11"/>
  <c r="W36" i="18" l="1"/>
  <c r="Y36" i="18" s="1"/>
  <c r="AB36" i="18" s="1"/>
  <c r="Z34" i="17"/>
  <c r="W36" i="25"/>
  <c r="Z36" i="25" s="1"/>
  <c r="AC36" i="21"/>
  <c r="O36" i="21"/>
  <c r="W36" i="21" s="1"/>
  <c r="Y36" i="21" s="1"/>
  <c r="AB36" i="21" s="1"/>
  <c r="AC37" i="22"/>
  <c r="O37" i="22"/>
  <c r="P37" i="22" s="1"/>
  <c r="M37" i="22" s="1"/>
  <c r="AC35" i="23"/>
  <c r="O35" i="23"/>
  <c r="W35" i="23" s="1"/>
  <c r="Z35" i="23" s="1"/>
  <c r="O35" i="24"/>
  <c r="W35" i="24" s="1"/>
  <c r="AC35" i="24"/>
  <c r="O37" i="25"/>
  <c r="Q37" i="25" s="1"/>
  <c r="N37" i="25" s="1"/>
  <c r="AC37" i="25"/>
  <c r="AC35" i="19"/>
  <c r="O35" i="19"/>
  <c r="W35" i="19" s="1"/>
  <c r="Z35" i="19" s="1"/>
  <c r="AC37" i="18"/>
  <c r="O37" i="18"/>
  <c r="W37" i="18" s="1"/>
  <c r="E42" i="17"/>
  <c r="AC36" i="17"/>
  <c r="O36" i="17"/>
  <c r="Q36" i="17" s="1"/>
  <c r="N36" i="17" s="1"/>
  <c r="AC30" i="11"/>
  <c r="O30" i="11"/>
  <c r="AC36" i="15"/>
  <c r="O36" i="15"/>
  <c r="Q36" i="15" s="1"/>
  <c r="N36" i="15" s="1"/>
  <c r="O31" i="16"/>
  <c r="O32" i="16" s="1"/>
  <c r="AC31" i="16"/>
  <c r="AC35" i="20"/>
  <c r="O35" i="20"/>
  <c r="W35" i="20" s="1"/>
  <c r="Z35" i="20" s="1"/>
  <c r="W31" i="19"/>
  <c r="P31" i="19"/>
  <c r="M31" i="19" s="1"/>
  <c r="Q31" i="19"/>
  <c r="N31" i="19" s="1"/>
  <c r="Q31" i="24"/>
  <c r="N31" i="24" s="1"/>
  <c r="Y31" i="23"/>
  <c r="AB31" i="23" s="1"/>
  <c r="L36" i="19"/>
  <c r="V38" i="19"/>
  <c r="M34" i="19"/>
  <c r="N34" i="19"/>
  <c r="D40" i="19"/>
  <c r="C41" i="19"/>
  <c r="K38" i="19"/>
  <c r="I37" i="19"/>
  <c r="J37" i="19"/>
  <c r="S39" i="19"/>
  <c r="E39" i="19"/>
  <c r="F39" i="19"/>
  <c r="R39" i="19"/>
  <c r="T39" i="19" s="1"/>
  <c r="G39" i="19"/>
  <c r="H39" i="19"/>
  <c r="Y32" i="15"/>
  <c r="AB34" i="15" s="1"/>
  <c r="O32" i="20"/>
  <c r="M34" i="20" s="1"/>
  <c r="Q30" i="16"/>
  <c r="N30" i="16" s="1"/>
  <c r="X30" i="16"/>
  <c r="AA30" i="16" s="1"/>
  <c r="X32" i="15"/>
  <c r="AA34" i="15" s="1"/>
  <c r="N34" i="15"/>
  <c r="P35" i="15"/>
  <c r="M35" i="15" s="1"/>
  <c r="Y32" i="17"/>
  <c r="AB34" i="17" s="1"/>
  <c r="P31" i="24"/>
  <c r="M31" i="24" s="1"/>
  <c r="M34" i="24"/>
  <c r="W32" i="24"/>
  <c r="Z34" i="24" s="1"/>
  <c r="M34" i="21"/>
  <c r="P31" i="20"/>
  <c r="M31" i="20" s="1"/>
  <c r="P30" i="16"/>
  <c r="M30" i="16" s="1"/>
  <c r="W30" i="11"/>
  <c r="Y30" i="11" s="1"/>
  <c r="AB30" i="11" s="1"/>
  <c r="I39" i="18"/>
  <c r="J39" i="18"/>
  <c r="Q36" i="18"/>
  <c r="N36" i="18" s="1"/>
  <c r="I39" i="25"/>
  <c r="J39" i="25"/>
  <c r="W32" i="23"/>
  <c r="X32" i="23" s="1"/>
  <c r="AA34" i="23" s="1"/>
  <c r="M34" i="23"/>
  <c r="Q31" i="23"/>
  <c r="N31" i="23" s="1"/>
  <c r="J39" i="22"/>
  <c r="I39" i="22"/>
  <c r="Q31" i="16"/>
  <c r="N31" i="16" s="1"/>
  <c r="I38" i="15"/>
  <c r="J38" i="15"/>
  <c r="J36" i="16"/>
  <c r="I36" i="16"/>
  <c r="J37" i="20"/>
  <c r="I37" i="20"/>
  <c r="J37" i="23"/>
  <c r="I37" i="23"/>
  <c r="J38" i="17"/>
  <c r="I38" i="17"/>
  <c r="J38" i="21"/>
  <c r="I38" i="21"/>
  <c r="I37" i="24"/>
  <c r="J37" i="24"/>
  <c r="X35" i="18"/>
  <c r="AA35" i="18" s="1"/>
  <c r="P36" i="22"/>
  <c r="M36" i="22" s="1"/>
  <c r="Y35" i="18"/>
  <c r="AB35" i="18" s="1"/>
  <c r="X35" i="17"/>
  <c r="AA35" i="17" s="1"/>
  <c r="Q35" i="17"/>
  <c r="N35" i="17" s="1"/>
  <c r="P35" i="21"/>
  <c r="M35" i="21" s="1"/>
  <c r="Y35" i="25"/>
  <c r="AB35" i="25" s="1"/>
  <c r="X35" i="25"/>
  <c r="AA35" i="25" s="1"/>
  <c r="P35" i="17"/>
  <c r="M35" i="17" s="1"/>
  <c r="Y35" i="17"/>
  <c r="AB35" i="17" s="1"/>
  <c r="W35" i="21"/>
  <c r="Z35" i="21" s="1"/>
  <c r="Q35" i="15"/>
  <c r="N35" i="15" s="1"/>
  <c r="Q36" i="25"/>
  <c r="N36" i="25" s="1"/>
  <c r="Y35" i="22"/>
  <c r="AB35" i="22" s="1"/>
  <c r="Z35" i="22"/>
  <c r="X35" i="22"/>
  <c r="AA35" i="22" s="1"/>
  <c r="Z35" i="15"/>
  <c r="X35" i="15"/>
  <c r="AA35" i="15" s="1"/>
  <c r="J35" i="11"/>
  <c r="I35" i="11"/>
  <c r="Z36" i="22"/>
  <c r="Y36" i="22"/>
  <c r="AB36" i="22" s="1"/>
  <c r="L38" i="22"/>
  <c r="Z34" i="21"/>
  <c r="Y32" i="21"/>
  <c r="AB34" i="21" s="1"/>
  <c r="X32" i="21"/>
  <c r="AA34" i="21" s="1"/>
  <c r="Z31" i="20"/>
  <c r="X31" i="20"/>
  <c r="AA31" i="20" s="1"/>
  <c r="Y31" i="20"/>
  <c r="AB31" i="20" s="1"/>
  <c r="Z30" i="11"/>
  <c r="X32" i="20"/>
  <c r="AA34" i="20" s="1"/>
  <c r="Y32" i="20"/>
  <c r="AB34" i="20" s="1"/>
  <c r="Z34" i="20"/>
  <c r="P29" i="11"/>
  <c r="M29" i="11" s="1"/>
  <c r="W29" i="11"/>
  <c r="Y28" i="11"/>
  <c r="AB28" i="11" s="1"/>
  <c r="Z28" i="11"/>
  <c r="X28" i="11"/>
  <c r="AA28" i="11" s="1"/>
  <c r="L37" i="21"/>
  <c r="L37" i="15"/>
  <c r="L36" i="24"/>
  <c r="L36" i="20"/>
  <c r="L37" i="17"/>
  <c r="Q29" i="11"/>
  <c r="N29" i="11" s="1"/>
  <c r="L36" i="23"/>
  <c r="N34" i="24"/>
  <c r="L38" i="25"/>
  <c r="L38" i="18"/>
  <c r="L35" i="16"/>
  <c r="S37" i="11"/>
  <c r="U37" i="11" s="1"/>
  <c r="R37" i="11"/>
  <c r="T37" i="11" s="1"/>
  <c r="S38" i="16"/>
  <c r="U38" i="16" s="1"/>
  <c r="R38" i="16"/>
  <c r="T38" i="16" s="1"/>
  <c r="S39" i="20"/>
  <c r="U39" i="20" s="1"/>
  <c r="R39" i="20"/>
  <c r="T39" i="20" s="1"/>
  <c r="S39" i="23"/>
  <c r="R39" i="23"/>
  <c r="T39" i="23" s="1"/>
  <c r="S39" i="24"/>
  <c r="R39" i="24"/>
  <c r="T39" i="24" s="1"/>
  <c r="V38" i="24"/>
  <c r="K38" i="24"/>
  <c r="U42" i="25"/>
  <c r="S44" i="25" s="1"/>
  <c r="T42" i="25"/>
  <c r="R44" i="25" s="1"/>
  <c r="F39" i="24"/>
  <c r="H39" i="24"/>
  <c r="E39" i="24"/>
  <c r="G39" i="24"/>
  <c r="C46" i="25"/>
  <c r="D45" i="25"/>
  <c r="A45" i="25" s="1"/>
  <c r="C41" i="24"/>
  <c r="D40" i="24"/>
  <c r="V38" i="23"/>
  <c r="D40" i="23"/>
  <c r="C41" i="23"/>
  <c r="K38" i="23"/>
  <c r="F39" i="23"/>
  <c r="H39" i="23"/>
  <c r="G39" i="23"/>
  <c r="E39" i="23"/>
  <c r="D45" i="22"/>
  <c r="A45" i="22" s="1"/>
  <c r="C46" i="22"/>
  <c r="T42" i="22"/>
  <c r="R44" i="22" s="1"/>
  <c r="U42" i="22"/>
  <c r="S44" i="22" s="1"/>
  <c r="V39" i="21"/>
  <c r="V42" i="21" s="1"/>
  <c r="D40" i="20"/>
  <c r="C41" i="20"/>
  <c r="S42" i="21"/>
  <c r="K39" i="21"/>
  <c r="E42" i="21"/>
  <c r="F39" i="20"/>
  <c r="H39" i="20"/>
  <c r="E39" i="20"/>
  <c r="G39" i="20"/>
  <c r="C45" i="21"/>
  <c r="D41" i="21"/>
  <c r="U38" i="20"/>
  <c r="V38" i="20" s="1"/>
  <c r="K38" i="20"/>
  <c r="T42" i="18"/>
  <c r="R44" i="18" s="1"/>
  <c r="U42" i="18"/>
  <c r="S44" i="18" s="1"/>
  <c r="A45" i="18"/>
  <c r="C46" i="18"/>
  <c r="D46" i="18" s="1"/>
  <c r="V37" i="16"/>
  <c r="E38" i="16"/>
  <c r="G38" i="16"/>
  <c r="H38" i="16"/>
  <c r="F38" i="16"/>
  <c r="U39" i="17"/>
  <c r="V39" i="17" s="1"/>
  <c r="V42" i="17" s="1"/>
  <c r="S42" i="17"/>
  <c r="C45" i="17"/>
  <c r="D41" i="17"/>
  <c r="C40" i="16"/>
  <c r="D39" i="16"/>
  <c r="A39" i="16" s="1"/>
  <c r="K39" i="17"/>
  <c r="K37" i="16"/>
  <c r="C45" i="15"/>
  <c r="D41" i="15"/>
  <c r="K39" i="15"/>
  <c r="U39" i="15"/>
  <c r="V39" i="15" s="1"/>
  <c r="V42" i="15" s="1"/>
  <c r="S42" i="15"/>
  <c r="E42" i="15"/>
  <c r="E37" i="11"/>
  <c r="G37" i="11"/>
  <c r="F37" i="11"/>
  <c r="H37" i="11"/>
  <c r="V36" i="11"/>
  <c r="K36" i="11"/>
  <c r="L31" i="11"/>
  <c r="A38" i="11"/>
  <c r="C39" i="11"/>
  <c r="D39" i="11" s="1"/>
  <c r="W36" i="17" l="1"/>
  <c r="Y36" i="17" s="1"/>
  <c r="AB36" i="17" s="1"/>
  <c r="X35" i="19"/>
  <c r="AA35" i="19" s="1"/>
  <c r="X36" i="25"/>
  <c r="AA36" i="25" s="1"/>
  <c r="X36" i="18"/>
  <c r="AA36" i="18" s="1"/>
  <c r="Y36" i="25"/>
  <c r="AB36" i="25" s="1"/>
  <c r="Z36" i="18"/>
  <c r="P35" i="24"/>
  <c r="M35" i="24" s="1"/>
  <c r="P37" i="18"/>
  <c r="M37" i="18" s="1"/>
  <c r="W37" i="22"/>
  <c r="Z37" i="22" s="1"/>
  <c r="W36" i="15"/>
  <c r="Z36" i="15" s="1"/>
  <c r="Z36" i="21"/>
  <c r="N34" i="20"/>
  <c r="Y35" i="19"/>
  <c r="AB35" i="19" s="1"/>
  <c r="O37" i="21"/>
  <c r="W37" i="21" s="1"/>
  <c r="X37" i="21" s="1"/>
  <c r="AA37" i="21" s="1"/>
  <c r="AC37" i="21"/>
  <c r="O38" i="22"/>
  <c r="AC38" i="22"/>
  <c r="O36" i="23"/>
  <c r="W36" i="23" s="1"/>
  <c r="X36" i="23" s="1"/>
  <c r="AA36" i="23" s="1"/>
  <c r="AC36" i="23"/>
  <c r="O36" i="24"/>
  <c r="W36" i="24" s="1"/>
  <c r="Y36" i="24" s="1"/>
  <c r="AB36" i="24" s="1"/>
  <c r="AC36" i="24"/>
  <c r="AC38" i="25"/>
  <c r="O38" i="25"/>
  <c r="W38" i="25" s="1"/>
  <c r="E42" i="19"/>
  <c r="AC36" i="19"/>
  <c r="O36" i="19"/>
  <c r="O38" i="18"/>
  <c r="W38" i="18" s="1"/>
  <c r="AC38" i="18"/>
  <c r="AC37" i="17"/>
  <c r="O37" i="17"/>
  <c r="P37" i="17" s="1"/>
  <c r="M37" i="17" s="1"/>
  <c r="P36" i="17"/>
  <c r="M36" i="17" s="1"/>
  <c r="AC31" i="11"/>
  <c r="O31" i="11"/>
  <c r="O32" i="11" s="1"/>
  <c r="O37" i="15"/>
  <c r="P37" i="15" s="1"/>
  <c r="M37" i="15" s="1"/>
  <c r="AC37" i="15"/>
  <c r="AC35" i="16"/>
  <c r="O35" i="16"/>
  <c r="W35" i="16" s="1"/>
  <c r="Z35" i="16" s="1"/>
  <c r="AC36" i="20"/>
  <c r="O36" i="20"/>
  <c r="W36" i="20" s="1"/>
  <c r="Z36" i="20" s="1"/>
  <c r="X36" i="17"/>
  <c r="AA36" i="17" s="1"/>
  <c r="X31" i="19"/>
  <c r="AA31" i="19" s="1"/>
  <c r="Y31" i="19"/>
  <c r="AB31" i="19" s="1"/>
  <c r="W32" i="19"/>
  <c r="P37" i="25"/>
  <c r="M37" i="25" s="1"/>
  <c r="P30" i="11"/>
  <c r="M30" i="11" s="1"/>
  <c r="Z34" i="23"/>
  <c r="X30" i="11"/>
  <c r="AA30" i="11" s="1"/>
  <c r="X32" i="24"/>
  <c r="AA34" i="24" s="1"/>
  <c r="K39" i="19"/>
  <c r="U39" i="19"/>
  <c r="V39" i="19" s="1"/>
  <c r="V42" i="19" s="1"/>
  <c r="S42" i="19"/>
  <c r="L37" i="19"/>
  <c r="P35" i="19"/>
  <c r="M35" i="19" s="1"/>
  <c r="Q35" i="19"/>
  <c r="N35" i="19" s="1"/>
  <c r="C45" i="19"/>
  <c r="D41" i="19"/>
  <c r="I38" i="19"/>
  <c r="J38" i="19"/>
  <c r="Y35" i="21"/>
  <c r="AB35" i="21" s="1"/>
  <c r="X35" i="21"/>
  <c r="AA35" i="21" s="1"/>
  <c r="Y32" i="23"/>
  <c r="AB34" i="23" s="1"/>
  <c r="P36" i="15"/>
  <c r="M36" i="15" s="1"/>
  <c r="Q30" i="11"/>
  <c r="N30" i="11" s="1"/>
  <c r="Y32" i="24"/>
  <c r="AB34" i="24" s="1"/>
  <c r="N34" i="23"/>
  <c r="P36" i="21"/>
  <c r="M36" i="21" s="1"/>
  <c r="X36" i="21"/>
  <c r="AA36" i="21" s="1"/>
  <c r="I39" i="15"/>
  <c r="J39" i="15"/>
  <c r="I39" i="17"/>
  <c r="J39" i="17"/>
  <c r="Q37" i="18"/>
  <c r="N37" i="18" s="1"/>
  <c r="I39" i="21"/>
  <c r="J39" i="21"/>
  <c r="M34" i="16"/>
  <c r="W31" i="16"/>
  <c r="P31" i="16"/>
  <c r="M31" i="16" s="1"/>
  <c r="J36" i="11"/>
  <c r="I36" i="11"/>
  <c r="I37" i="16"/>
  <c r="J37" i="16"/>
  <c r="I38" i="20"/>
  <c r="J38" i="20"/>
  <c r="J38" i="23"/>
  <c r="I38" i="23"/>
  <c r="J38" i="24"/>
  <c r="I38" i="24"/>
  <c r="Q36" i="21"/>
  <c r="N36" i="21" s="1"/>
  <c r="Q35" i="20"/>
  <c r="N35" i="20" s="1"/>
  <c r="Q35" i="24"/>
  <c r="N35" i="24" s="1"/>
  <c r="P35" i="23"/>
  <c r="M35" i="23" s="1"/>
  <c r="X35" i="23"/>
  <c r="AA35" i="23" s="1"/>
  <c r="P35" i="20"/>
  <c r="M35" i="20" s="1"/>
  <c r="Q35" i="23"/>
  <c r="N35" i="23" s="1"/>
  <c r="Y35" i="23"/>
  <c r="AB35" i="23" s="1"/>
  <c r="Y35" i="20"/>
  <c r="AB35" i="20" s="1"/>
  <c r="X35" i="20"/>
  <c r="AA35" i="20" s="1"/>
  <c r="W37" i="15"/>
  <c r="Y37" i="15" s="1"/>
  <c r="AB37" i="15" s="1"/>
  <c r="W37" i="25"/>
  <c r="Y37" i="25" s="1"/>
  <c r="AB37" i="25" s="1"/>
  <c r="Q37" i="22"/>
  <c r="N37" i="22" s="1"/>
  <c r="N34" i="16"/>
  <c r="L39" i="22"/>
  <c r="L38" i="15"/>
  <c r="W31" i="11"/>
  <c r="W32" i="11" s="1"/>
  <c r="L39" i="18"/>
  <c r="L39" i="25"/>
  <c r="X29" i="11"/>
  <c r="AA29" i="11" s="1"/>
  <c r="Y29" i="11"/>
  <c r="AB29" i="11" s="1"/>
  <c r="Z29" i="11"/>
  <c r="L38" i="17"/>
  <c r="Z37" i="18"/>
  <c r="Y37" i="18"/>
  <c r="AB37" i="18" s="1"/>
  <c r="X37" i="18"/>
  <c r="AA37" i="18" s="1"/>
  <c r="L37" i="23"/>
  <c r="L35" i="11"/>
  <c r="Z35" i="24"/>
  <c r="Y35" i="24"/>
  <c r="AB35" i="24" s="1"/>
  <c r="X35" i="24"/>
  <c r="AA35" i="24" s="1"/>
  <c r="L37" i="20"/>
  <c r="L38" i="21"/>
  <c r="L37" i="24"/>
  <c r="L36" i="16"/>
  <c r="S38" i="11"/>
  <c r="U38" i="11" s="1"/>
  <c r="R38" i="11"/>
  <c r="T38" i="11" s="1"/>
  <c r="S39" i="16"/>
  <c r="R39" i="16"/>
  <c r="T39" i="16" s="1"/>
  <c r="R45" i="18"/>
  <c r="T45" i="18" s="1"/>
  <c r="S45" i="18"/>
  <c r="S45" i="22"/>
  <c r="R45" i="22"/>
  <c r="T45" i="22" s="1"/>
  <c r="S45" i="25"/>
  <c r="R45" i="25"/>
  <c r="T45" i="25" s="1"/>
  <c r="S42" i="20"/>
  <c r="V39" i="20"/>
  <c r="V42" i="20" s="1"/>
  <c r="K39" i="20"/>
  <c r="K39" i="23"/>
  <c r="G45" i="25"/>
  <c r="E45" i="25"/>
  <c r="H45" i="25"/>
  <c r="F45" i="25"/>
  <c r="K39" i="24"/>
  <c r="E42" i="24"/>
  <c r="D41" i="24"/>
  <c r="C45" i="24"/>
  <c r="C47" i="25"/>
  <c r="D46" i="25"/>
  <c r="A46" i="25" s="1"/>
  <c r="U39" i="24"/>
  <c r="V39" i="24" s="1"/>
  <c r="V42" i="24" s="1"/>
  <c r="S42" i="24"/>
  <c r="C45" i="23"/>
  <c r="D41" i="23"/>
  <c r="S42" i="23"/>
  <c r="U39" i="23"/>
  <c r="V39" i="23" s="1"/>
  <c r="V42" i="23" s="1"/>
  <c r="E42" i="23"/>
  <c r="G45" i="22"/>
  <c r="E45" i="22"/>
  <c r="F45" i="22"/>
  <c r="H45" i="22"/>
  <c r="D46" i="22"/>
  <c r="A46" i="22" s="1"/>
  <c r="C47" i="22"/>
  <c r="E42" i="20"/>
  <c r="C45" i="20"/>
  <c r="D41" i="20"/>
  <c r="U42" i="21"/>
  <c r="S44" i="21" s="1"/>
  <c r="T42" i="21"/>
  <c r="R44" i="21" s="1"/>
  <c r="C46" i="21"/>
  <c r="D45" i="21"/>
  <c r="A45" i="21" s="1"/>
  <c r="G45" i="18"/>
  <c r="E45" i="18"/>
  <c r="H45" i="18"/>
  <c r="F45" i="18"/>
  <c r="A46" i="18"/>
  <c r="C47" i="18"/>
  <c r="D47" i="18" s="1"/>
  <c r="V38" i="16"/>
  <c r="E39" i="16"/>
  <c r="G39" i="16"/>
  <c r="F39" i="16"/>
  <c r="H39" i="16"/>
  <c r="K38" i="16"/>
  <c r="D40" i="16"/>
  <c r="C41" i="16"/>
  <c r="C46" i="17"/>
  <c r="D45" i="17"/>
  <c r="A45" i="17" s="1"/>
  <c r="U42" i="17"/>
  <c r="S44" i="17" s="1"/>
  <c r="T42" i="17"/>
  <c r="R44" i="17" s="1"/>
  <c r="C46" i="15"/>
  <c r="D45" i="15"/>
  <c r="A45" i="15" s="1"/>
  <c r="U42" i="15"/>
  <c r="S44" i="15" s="1"/>
  <c r="T42" i="15"/>
  <c r="R44" i="15" s="1"/>
  <c r="E38" i="11"/>
  <c r="G38" i="11"/>
  <c r="H38" i="11"/>
  <c r="F38" i="11"/>
  <c r="V37" i="11"/>
  <c r="K37" i="11"/>
  <c r="C40" i="11"/>
  <c r="D40" i="11" s="1"/>
  <c r="A39" i="11"/>
  <c r="Z36" i="17" l="1"/>
  <c r="Y37" i="22"/>
  <c r="AB37" i="22" s="1"/>
  <c r="Q35" i="16"/>
  <c r="N35" i="16" s="1"/>
  <c r="Q38" i="18"/>
  <c r="N38" i="18" s="1"/>
  <c r="P38" i="25"/>
  <c r="M38" i="25" s="1"/>
  <c r="X38" i="18"/>
  <c r="AA38" i="18" s="1"/>
  <c r="Z38" i="18"/>
  <c r="P38" i="18"/>
  <c r="M38" i="18" s="1"/>
  <c r="Z37" i="25"/>
  <c r="Y36" i="15"/>
  <c r="AB36" i="15" s="1"/>
  <c r="X36" i="15"/>
  <c r="AA36" i="15" s="1"/>
  <c r="Y38" i="18"/>
  <c r="AB38" i="18" s="1"/>
  <c r="Q37" i="17"/>
  <c r="N37" i="17" s="1"/>
  <c r="X37" i="22"/>
  <c r="AA37" i="22" s="1"/>
  <c r="Z37" i="21"/>
  <c r="X37" i="25"/>
  <c r="AA37" i="25" s="1"/>
  <c r="Z37" i="15"/>
  <c r="X37" i="15"/>
  <c r="AA37" i="15" s="1"/>
  <c r="W37" i="17"/>
  <c r="Y37" i="17" s="1"/>
  <c r="AB37" i="17" s="1"/>
  <c r="Z36" i="23"/>
  <c r="Z36" i="24"/>
  <c r="O38" i="21"/>
  <c r="Q38" i="21" s="1"/>
  <c r="N38" i="21" s="1"/>
  <c r="AC38" i="21"/>
  <c r="O39" i="22"/>
  <c r="O42" i="22" s="1"/>
  <c r="N44" i="22" s="1"/>
  <c r="AC39" i="22"/>
  <c r="O37" i="23"/>
  <c r="P37" i="23" s="1"/>
  <c r="M37" i="23" s="1"/>
  <c r="AC37" i="23"/>
  <c r="AC37" i="24"/>
  <c r="O37" i="24"/>
  <c r="W37" i="24" s="1"/>
  <c r="Q36" i="24"/>
  <c r="N36" i="24" s="1"/>
  <c r="AC39" i="25"/>
  <c r="O39" i="25"/>
  <c r="Q39" i="25" s="1"/>
  <c r="N39" i="25" s="1"/>
  <c r="AC37" i="19"/>
  <c r="O37" i="19"/>
  <c r="W37" i="19" s="1"/>
  <c r="Y37" i="19" s="1"/>
  <c r="AB37" i="19" s="1"/>
  <c r="AC39" i="18"/>
  <c r="O39" i="18"/>
  <c r="O42" i="18" s="1"/>
  <c r="O38" i="17"/>
  <c r="W38" i="17" s="1"/>
  <c r="AC38" i="17"/>
  <c r="AC35" i="11"/>
  <c r="O35" i="11"/>
  <c r="W35" i="11" s="1"/>
  <c r="Z35" i="11" s="1"/>
  <c r="AC38" i="15"/>
  <c r="O38" i="15"/>
  <c r="W38" i="15" s="1"/>
  <c r="Z38" i="15" s="1"/>
  <c r="AC36" i="16"/>
  <c r="O36" i="16"/>
  <c r="W36" i="16" s="1"/>
  <c r="X36" i="16" s="1"/>
  <c r="AA36" i="16" s="1"/>
  <c r="AC37" i="20"/>
  <c r="O37" i="20"/>
  <c r="W37" i="20" s="1"/>
  <c r="Y32" i="19"/>
  <c r="AB34" i="19" s="1"/>
  <c r="X32" i="19"/>
  <c r="AA34" i="19" s="1"/>
  <c r="Z34" i="19"/>
  <c r="W36" i="19"/>
  <c r="P36" i="19"/>
  <c r="M36" i="19" s="1"/>
  <c r="Q36" i="19"/>
  <c r="N36" i="19" s="1"/>
  <c r="L38" i="19"/>
  <c r="U42" i="19"/>
  <c r="S44" i="19" s="1"/>
  <c r="T42" i="19"/>
  <c r="R44" i="19" s="1"/>
  <c r="Q36" i="23"/>
  <c r="N36" i="23" s="1"/>
  <c r="C46" i="19"/>
  <c r="D45" i="19"/>
  <c r="A45" i="19" s="1"/>
  <c r="J39" i="19"/>
  <c r="I39" i="19"/>
  <c r="Q36" i="20"/>
  <c r="N36" i="20" s="1"/>
  <c r="Q38" i="25"/>
  <c r="N38" i="25" s="1"/>
  <c r="P36" i="24"/>
  <c r="M36" i="24" s="1"/>
  <c r="Y36" i="23"/>
  <c r="AB36" i="23" s="1"/>
  <c r="Q37" i="15"/>
  <c r="N37" i="15" s="1"/>
  <c r="I39" i="24"/>
  <c r="J39" i="24"/>
  <c r="I39" i="23"/>
  <c r="J39" i="23"/>
  <c r="P36" i="23"/>
  <c r="M36" i="23" s="1"/>
  <c r="P36" i="20"/>
  <c r="M36" i="20" s="1"/>
  <c r="Y36" i="20"/>
  <c r="AB36" i="20" s="1"/>
  <c r="X36" i="20"/>
  <c r="AA36" i="20" s="1"/>
  <c r="I39" i="20"/>
  <c r="J39" i="20"/>
  <c r="W32" i="16"/>
  <c r="Y31" i="16"/>
  <c r="AB31" i="16" s="1"/>
  <c r="X31" i="16"/>
  <c r="AA31" i="16" s="1"/>
  <c r="J37" i="11"/>
  <c r="I37" i="11"/>
  <c r="J38" i="16"/>
  <c r="I38" i="16"/>
  <c r="P35" i="16"/>
  <c r="M35" i="16" s="1"/>
  <c r="W38" i="22"/>
  <c r="Z38" i="22" s="1"/>
  <c r="Q38" i="22"/>
  <c r="N38" i="22" s="1"/>
  <c r="P38" i="22"/>
  <c r="M38" i="22" s="1"/>
  <c r="P37" i="21"/>
  <c r="M37" i="21" s="1"/>
  <c r="Q37" i="21"/>
  <c r="N37" i="21" s="1"/>
  <c r="Y37" i="21"/>
  <c r="AB37" i="21" s="1"/>
  <c r="Y35" i="16"/>
  <c r="AB35" i="16" s="1"/>
  <c r="L39" i="15"/>
  <c r="Z31" i="11"/>
  <c r="X31" i="11"/>
  <c r="AA31" i="11" s="1"/>
  <c r="Y31" i="11"/>
  <c r="AB31" i="11" s="1"/>
  <c r="X36" i="24"/>
  <c r="AA36" i="24" s="1"/>
  <c r="Y32" i="11"/>
  <c r="AB34" i="11" s="1"/>
  <c r="Z34" i="11"/>
  <c r="X32" i="11"/>
  <c r="AA34" i="11" s="1"/>
  <c r="Z38" i="25"/>
  <c r="X38" i="25"/>
  <c r="AA38" i="25" s="1"/>
  <c r="Y38" i="25"/>
  <c r="AB38" i="25" s="1"/>
  <c r="X35" i="16"/>
  <c r="AA35" i="16" s="1"/>
  <c r="L36" i="11"/>
  <c r="L39" i="21"/>
  <c r="L39" i="17"/>
  <c r="L38" i="20"/>
  <c r="L38" i="23"/>
  <c r="L38" i="24"/>
  <c r="L37" i="16"/>
  <c r="S39" i="11"/>
  <c r="R39" i="11"/>
  <c r="T39" i="11" s="1"/>
  <c r="R45" i="17"/>
  <c r="T45" i="17" s="1"/>
  <c r="S45" i="17"/>
  <c r="S46" i="18"/>
  <c r="U46" i="18" s="1"/>
  <c r="R46" i="18"/>
  <c r="T46" i="18" s="1"/>
  <c r="R45" i="21"/>
  <c r="T45" i="21" s="1"/>
  <c r="S45" i="21"/>
  <c r="R46" i="22"/>
  <c r="T46" i="22" s="1"/>
  <c r="S46" i="22"/>
  <c r="U46" i="22" s="1"/>
  <c r="R46" i="25"/>
  <c r="T46" i="25" s="1"/>
  <c r="S46" i="25"/>
  <c r="U46" i="25" s="1"/>
  <c r="S45" i="15"/>
  <c r="R45" i="15"/>
  <c r="T45" i="15" s="1"/>
  <c r="P31" i="11"/>
  <c r="M31" i="11" s="1"/>
  <c r="Q31" i="11"/>
  <c r="N31" i="11" s="1"/>
  <c r="F46" i="25"/>
  <c r="H46" i="25"/>
  <c r="G46" i="25"/>
  <c r="E46" i="25"/>
  <c r="U42" i="24"/>
  <c r="S44" i="24" s="1"/>
  <c r="T42" i="24"/>
  <c r="R44" i="24" s="1"/>
  <c r="C46" i="24"/>
  <c r="D45" i="24"/>
  <c r="A45" i="24" s="1"/>
  <c r="C48" i="25"/>
  <c r="D47" i="25"/>
  <c r="A47" i="25" s="1"/>
  <c r="K45" i="25"/>
  <c r="U45" i="25"/>
  <c r="V45" i="25" s="1"/>
  <c r="T42" i="23"/>
  <c r="R44" i="23" s="1"/>
  <c r="U42" i="23"/>
  <c r="S44" i="23" s="1"/>
  <c r="D45" i="23"/>
  <c r="A45" i="23" s="1"/>
  <c r="C46" i="23"/>
  <c r="F46" i="22"/>
  <c r="H46" i="22"/>
  <c r="E46" i="22"/>
  <c r="G46" i="22"/>
  <c r="F45" i="21"/>
  <c r="H45" i="21"/>
  <c r="G45" i="21"/>
  <c r="E45" i="21"/>
  <c r="U45" i="22"/>
  <c r="V45" i="22" s="1"/>
  <c r="K45" i="22"/>
  <c r="D47" i="22"/>
  <c r="A47" i="22" s="1"/>
  <c r="C48" i="22"/>
  <c r="C47" i="21"/>
  <c r="D46" i="21"/>
  <c r="A46" i="21" s="1"/>
  <c r="D45" i="20"/>
  <c r="A45" i="20" s="1"/>
  <c r="C46" i="20"/>
  <c r="U42" i="20"/>
  <c r="S44" i="20" s="1"/>
  <c r="T42" i="20"/>
  <c r="R44" i="20" s="1"/>
  <c r="K45" i="18"/>
  <c r="F46" i="18"/>
  <c r="H46" i="18"/>
  <c r="G46" i="18"/>
  <c r="E46" i="18"/>
  <c r="U45" i="18"/>
  <c r="V45" i="18" s="1"/>
  <c r="A47" i="18"/>
  <c r="C48" i="18"/>
  <c r="D48" i="18" s="1"/>
  <c r="F45" i="17"/>
  <c r="H45" i="17"/>
  <c r="G45" i="17"/>
  <c r="E45" i="17"/>
  <c r="F45" i="15"/>
  <c r="H45" i="15"/>
  <c r="G45" i="15"/>
  <c r="E45" i="15"/>
  <c r="D41" i="16"/>
  <c r="C45" i="16"/>
  <c r="E42" i="16"/>
  <c r="C47" i="17"/>
  <c r="D46" i="17"/>
  <c r="A46" i="17" s="1"/>
  <c r="U39" i="16"/>
  <c r="V39" i="16" s="1"/>
  <c r="V42" i="16" s="1"/>
  <c r="S42" i="16"/>
  <c r="K39" i="16"/>
  <c r="C47" i="15"/>
  <c r="D46" i="15"/>
  <c r="A46" i="15" s="1"/>
  <c r="E39" i="11"/>
  <c r="G39" i="11"/>
  <c r="F39" i="11"/>
  <c r="H39" i="11"/>
  <c r="K38" i="11"/>
  <c r="V38" i="11"/>
  <c r="C41" i="11"/>
  <c r="D41" i="11" s="1"/>
  <c r="Q39" i="22" l="1"/>
  <c r="N39" i="22" s="1"/>
  <c r="X38" i="15"/>
  <c r="AA38" i="15" s="1"/>
  <c r="W39" i="18"/>
  <c r="Y39" i="18" s="1"/>
  <c r="AB39" i="18" s="1"/>
  <c r="W39" i="22"/>
  <c r="Z39" i="22" s="1"/>
  <c r="W39" i="25"/>
  <c r="X39" i="25" s="1"/>
  <c r="AA39" i="25" s="1"/>
  <c r="W38" i="21"/>
  <c r="Z38" i="21" s="1"/>
  <c r="Q38" i="15"/>
  <c r="N38" i="15" s="1"/>
  <c r="Y38" i="15"/>
  <c r="AB38" i="15" s="1"/>
  <c r="Z37" i="19"/>
  <c r="Y38" i="17"/>
  <c r="AB38" i="17" s="1"/>
  <c r="X38" i="17"/>
  <c r="AA38" i="17" s="1"/>
  <c r="Z38" i="17"/>
  <c r="Q38" i="17"/>
  <c r="N38" i="17" s="1"/>
  <c r="Z37" i="17"/>
  <c r="X37" i="19"/>
  <c r="AA37" i="19" s="1"/>
  <c r="X37" i="17"/>
  <c r="AA37" i="17" s="1"/>
  <c r="X37" i="24"/>
  <c r="AA37" i="24" s="1"/>
  <c r="Z37" i="24"/>
  <c r="Z36" i="16"/>
  <c r="AC39" i="21"/>
  <c r="O39" i="21"/>
  <c r="O42" i="21" s="1"/>
  <c r="AC38" i="23"/>
  <c r="O38" i="23"/>
  <c r="W38" i="23" s="1"/>
  <c r="X38" i="23" s="1"/>
  <c r="AA38" i="23" s="1"/>
  <c r="AC38" i="24"/>
  <c r="O38" i="24"/>
  <c r="P38" i="24" s="1"/>
  <c r="M38" i="24" s="1"/>
  <c r="O42" i="25"/>
  <c r="N44" i="25" s="1"/>
  <c r="O38" i="19"/>
  <c r="W38" i="19" s="1"/>
  <c r="AC38" i="19"/>
  <c r="AC39" i="17"/>
  <c r="O39" i="17"/>
  <c r="O42" i="17" s="1"/>
  <c r="O36" i="11"/>
  <c r="P36" i="11" s="1"/>
  <c r="M36" i="11" s="1"/>
  <c r="AC36" i="11"/>
  <c r="O39" i="15"/>
  <c r="O42" i="15" s="1"/>
  <c r="AC39" i="15"/>
  <c r="P38" i="15"/>
  <c r="M38" i="15" s="1"/>
  <c r="AC37" i="16"/>
  <c r="O37" i="16"/>
  <c r="P37" i="16" s="1"/>
  <c r="M37" i="16" s="1"/>
  <c r="P36" i="16"/>
  <c r="M36" i="16" s="1"/>
  <c r="AC38" i="20"/>
  <c r="O38" i="20"/>
  <c r="W38" i="20" s="1"/>
  <c r="X38" i="20" s="1"/>
  <c r="AA38" i="20" s="1"/>
  <c r="L39" i="19"/>
  <c r="Z36" i="19"/>
  <c r="X36" i="19"/>
  <c r="AA36" i="19" s="1"/>
  <c r="Y36" i="19"/>
  <c r="AB36" i="19" s="1"/>
  <c r="S45" i="19"/>
  <c r="U45" i="19" s="1"/>
  <c r="H45" i="19"/>
  <c r="E45" i="19"/>
  <c r="R45" i="19"/>
  <c r="T45" i="19" s="1"/>
  <c r="F45" i="19"/>
  <c r="G45" i="19"/>
  <c r="P37" i="19"/>
  <c r="M37" i="19" s="1"/>
  <c r="Q37" i="19"/>
  <c r="N37" i="19" s="1"/>
  <c r="Y37" i="24"/>
  <c r="AB37" i="24" s="1"/>
  <c r="Q39" i="18"/>
  <c r="N39" i="18" s="1"/>
  <c r="P39" i="18"/>
  <c r="M39" i="18" s="1"/>
  <c r="N44" i="18"/>
  <c r="C47" i="19"/>
  <c r="D46" i="19"/>
  <c r="A46" i="19" s="1"/>
  <c r="P39" i="25"/>
  <c r="M39" i="25" s="1"/>
  <c r="P37" i="24"/>
  <c r="M37" i="24" s="1"/>
  <c r="P39" i="22"/>
  <c r="M39" i="22" s="1"/>
  <c r="P38" i="21"/>
  <c r="M38" i="21" s="1"/>
  <c r="P37" i="20"/>
  <c r="M37" i="20" s="1"/>
  <c r="I39" i="16"/>
  <c r="J39" i="16"/>
  <c r="Y32" i="16"/>
  <c r="AB34" i="16" s="1"/>
  <c r="Z34" i="16"/>
  <c r="X32" i="16"/>
  <c r="AA34" i="16" s="1"/>
  <c r="I38" i="11"/>
  <c r="J38" i="11"/>
  <c r="X35" i="11"/>
  <c r="AA35" i="11" s="1"/>
  <c r="Q36" i="16"/>
  <c r="N36" i="16" s="1"/>
  <c r="Q37" i="23"/>
  <c r="N37" i="23" s="1"/>
  <c r="Y35" i="11"/>
  <c r="AB35" i="11" s="1"/>
  <c r="P35" i="11"/>
  <c r="M35" i="11" s="1"/>
  <c r="Q35" i="11"/>
  <c r="N35" i="11" s="1"/>
  <c r="Y38" i="22"/>
  <c r="AB38" i="22" s="1"/>
  <c r="X38" i="22"/>
  <c r="AA38" i="22" s="1"/>
  <c r="P38" i="17"/>
  <c r="M38" i="17" s="1"/>
  <c r="Q37" i="24"/>
  <c r="N37" i="24" s="1"/>
  <c r="Q37" i="20"/>
  <c r="N37" i="20" s="1"/>
  <c r="W37" i="23"/>
  <c r="X37" i="23" s="1"/>
  <c r="AA37" i="23" s="1"/>
  <c r="J45" i="22"/>
  <c r="I45" i="22"/>
  <c r="J45" i="18"/>
  <c r="I45" i="18"/>
  <c r="J45" i="25"/>
  <c r="I45" i="25"/>
  <c r="M44" i="22"/>
  <c r="M44" i="18"/>
  <c r="W36" i="11"/>
  <c r="Y36" i="11" s="1"/>
  <c r="AB36" i="11" s="1"/>
  <c r="Y36" i="16"/>
  <c r="AB36" i="16" s="1"/>
  <c r="L39" i="23"/>
  <c r="L39" i="20"/>
  <c r="Z37" i="20"/>
  <c r="Y37" i="20"/>
  <c r="AB37" i="20" s="1"/>
  <c r="X37" i="20"/>
  <c r="AA37" i="20" s="1"/>
  <c r="L39" i="24"/>
  <c r="L38" i="16"/>
  <c r="V46" i="25"/>
  <c r="S46" i="15"/>
  <c r="U46" i="15" s="1"/>
  <c r="R46" i="15"/>
  <c r="T46" i="15" s="1"/>
  <c r="S46" i="17"/>
  <c r="U46" i="17" s="1"/>
  <c r="R46" i="17"/>
  <c r="T46" i="17" s="1"/>
  <c r="S46" i="21"/>
  <c r="U46" i="21" s="1"/>
  <c r="R46" i="21"/>
  <c r="T46" i="21" s="1"/>
  <c r="R47" i="18"/>
  <c r="T47" i="18" s="1"/>
  <c r="S47" i="18"/>
  <c r="R45" i="20"/>
  <c r="T45" i="20" s="1"/>
  <c r="S45" i="20"/>
  <c r="U45" i="20" s="1"/>
  <c r="S47" i="22"/>
  <c r="U47" i="22" s="1"/>
  <c r="R47" i="22"/>
  <c r="T47" i="22" s="1"/>
  <c r="R45" i="23"/>
  <c r="T45" i="23" s="1"/>
  <c r="S45" i="23"/>
  <c r="U45" i="23" s="1"/>
  <c r="S47" i="25"/>
  <c r="R47" i="25"/>
  <c r="T47" i="25" s="1"/>
  <c r="S45" i="24"/>
  <c r="U45" i="24" s="1"/>
  <c r="R45" i="24"/>
  <c r="T45" i="24" s="1"/>
  <c r="M34" i="11"/>
  <c r="N34" i="11"/>
  <c r="F47" i="25"/>
  <c r="H47" i="25"/>
  <c r="E47" i="25"/>
  <c r="G47" i="25"/>
  <c r="G45" i="24"/>
  <c r="E45" i="24"/>
  <c r="F45" i="24"/>
  <c r="H45" i="24"/>
  <c r="C49" i="25"/>
  <c r="D48" i="25"/>
  <c r="A48" i="25" s="1"/>
  <c r="D46" i="24"/>
  <c r="A46" i="24" s="1"/>
  <c r="C47" i="24"/>
  <c r="K46" i="25"/>
  <c r="D46" i="23"/>
  <c r="A46" i="23" s="1"/>
  <c r="C47" i="23"/>
  <c r="G45" i="23"/>
  <c r="E45" i="23"/>
  <c r="H45" i="23"/>
  <c r="F45" i="23"/>
  <c r="F47" i="22"/>
  <c r="H47" i="22"/>
  <c r="G47" i="22"/>
  <c r="E47" i="22"/>
  <c r="V46" i="22"/>
  <c r="E46" i="21"/>
  <c r="G46" i="21"/>
  <c r="F46" i="21"/>
  <c r="H46" i="21"/>
  <c r="D48" i="22"/>
  <c r="A48" i="22" s="1"/>
  <c r="C49" i="22"/>
  <c r="K46" i="22"/>
  <c r="G45" i="20"/>
  <c r="E45" i="20"/>
  <c r="F45" i="20"/>
  <c r="H45" i="20"/>
  <c r="C48" i="21"/>
  <c r="D47" i="21"/>
  <c r="A47" i="21" s="1"/>
  <c r="C47" i="20"/>
  <c r="D46" i="20"/>
  <c r="A46" i="20" s="1"/>
  <c r="K45" i="21"/>
  <c r="U45" i="21"/>
  <c r="V45" i="21" s="1"/>
  <c r="F47" i="18"/>
  <c r="H47" i="18"/>
  <c r="E47" i="18"/>
  <c r="G47" i="18"/>
  <c r="A48" i="18"/>
  <c r="C49" i="18"/>
  <c r="D49" i="18" s="1"/>
  <c r="K46" i="18"/>
  <c r="V46" i="18"/>
  <c r="E46" i="17"/>
  <c r="G46" i="17"/>
  <c r="H46" i="17"/>
  <c r="F46" i="17"/>
  <c r="T42" i="16"/>
  <c r="R44" i="16" s="1"/>
  <c r="U42" i="16"/>
  <c r="S44" i="16" s="1"/>
  <c r="E46" i="15"/>
  <c r="G46" i="15"/>
  <c r="F46" i="15"/>
  <c r="H46" i="15"/>
  <c r="C48" i="17"/>
  <c r="D47" i="17"/>
  <c r="A47" i="17" s="1"/>
  <c r="K45" i="17"/>
  <c r="U45" i="17"/>
  <c r="V45" i="17" s="1"/>
  <c r="C46" i="16"/>
  <c r="D45" i="16"/>
  <c r="A45" i="16" s="1"/>
  <c r="D47" i="15"/>
  <c r="A47" i="15" s="1"/>
  <c r="C48" i="15"/>
  <c r="K45" i="15"/>
  <c r="U45" i="15"/>
  <c r="V45" i="15" s="1"/>
  <c r="K39" i="11"/>
  <c r="L37" i="11"/>
  <c r="U39" i="11"/>
  <c r="V39" i="11" s="1"/>
  <c r="V42" i="11" s="1"/>
  <c r="S42" i="11"/>
  <c r="E42" i="11"/>
  <c r="C45" i="11"/>
  <c r="D45" i="11" s="1"/>
  <c r="X38" i="21" l="1"/>
  <c r="AA38" i="21" s="1"/>
  <c r="Y39" i="22"/>
  <c r="AB39" i="22" s="1"/>
  <c r="W39" i="17"/>
  <c r="X39" i="17" s="1"/>
  <c r="AA39" i="17" s="1"/>
  <c r="Y39" i="25"/>
  <c r="AB39" i="25" s="1"/>
  <c r="Y38" i="21"/>
  <c r="AB38" i="21" s="1"/>
  <c r="W42" i="25"/>
  <c r="Z44" i="25" s="1"/>
  <c r="X39" i="22"/>
  <c r="AA39" i="22" s="1"/>
  <c r="Z39" i="25"/>
  <c r="X39" i="18"/>
  <c r="AA39" i="18" s="1"/>
  <c r="Z39" i="18"/>
  <c r="W42" i="18"/>
  <c r="W42" i="22"/>
  <c r="Z44" i="22" s="1"/>
  <c r="W39" i="15"/>
  <c r="Z39" i="15" s="1"/>
  <c r="Z38" i="20"/>
  <c r="W38" i="24"/>
  <c r="Z38" i="24" s="1"/>
  <c r="Q38" i="19"/>
  <c r="N38" i="19" s="1"/>
  <c r="P39" i="15"/>
  <c r="M39" i="15" s="1"/>
  <c r="W39" i="21"/>
  <c r="W42" i="21" s="1"/>
  <c r="Z44" i="21" s="1"/>
  <c r="P38" i="19"/>
  <c r="M38" i="19" s="1"/>
  <c r="Z38" i="23"/>
  <c r="Y38" i="19"/>
  <c r="AB38" i="19" s="1"/>
  <c r="X38" i="19"/>
  <c r="AA38" i="19" s="1"/>
  <c r="Z38" i="19"/>
  <c r="M44" i="25"/>
  <c r="W37" i="16"/>
  <c r="Z37" i="16" s="1"/>
  <c r="Z37" i="23"/>
  <c r="Z36" i="11"/>
  <c r="AC39" i="23"/>
  <c r="O39" i="23"/>
  <c r="O42" i="23" s="1"/>
  <c r="N44" i="23" s="1"/>
  <c r="O39" i="24"/>
  <c r="W39" i="24" s="1"/>
  <c r="AC39" i="24"/>
  <c r="AC39" i="19"/>
  <c r="O39" i="19"/>
  <c r="O42" i="19" s="1"/>
  <c r="P39" i="17"/>
  <c r="M39" i="17" s="1"/>
  <c r="Q39" i="17"/>
  <c r="N39" i="17" s="1"/>
  <c r="O37" i="11"/>
  <c r="W37" i="11" s="1"/>
  <c r="AC37" i="11"/>
  <c r="AC38" i="16"/>
  <c r="O38" i="16"/>
  <c r="AC39" i="20"/>
  <c r="O39" i="20"/>
  <c r="W39" i="20" s="1"/>
  <c r="W42" i="20" s="1"/>
  <c r="Y42" i="20" s="1"/>
  <c r="AB44" i="20" s="1"/>
  <c r="Q36" i="11"/>
  <c r="N36" i="11" s="1"/>
  <c r="Y39" i="21"/>
  <c r="AB39" i="21" s="1"/>
  <c r="K45" i="19"/>
  <c r="C48" i="19"/>
  <c r="D47" i="19"/>
  <c r="A47" i="19" s="1"/>
  <c r="Q38" i="24"/>
  <c r="N38" i="24" s="1"/>
  <c r="Y38" i="20"/>
  <c r="AB38" i="20" s="1"/>
  <c r="M44" i="17"/>
  <c r="Y39" i="15"/>
  <c r="AB39" i="15" s="1"/>
  <c r="Q39" i="15"/>
  <c r="N39" i="15" s="1"/>
  <c r="M44" i="15"/>
  <c r="R46" i="19"/>
  <c r="T46" i="19" s="1"/>
  <c r="G46" i="19"/>
  <c r="H46" i="19"/>
  <c r="S46" i="19"/>
  <c r="U46" i="19" s="1"/>
  <c r="E46" i="19"/>
  <c r="F46" i="19"/>
  <c r="V45" i="19"/>
  <c r="P38" i="23"/>
  <c r="M38" i="23" s="1"/>
  <c r="Y38" i="23"/>
  <c r="AB38" i="23" s="1"/>
  <c r="M44" i="21"/>
  <c r="Q39" i="21"/>
  <c r="N39" i="21" s="1"/>
  <c r="P39" i="21"/>
  <c r="M39" i="21" s="1"/>
  <c r="P38" i="20"/>
  <c r="M38" i="20" s="1"/>
  <c r="J39" i="11"/>
  <c r="I39" i="11"/>
  <c r="Q38" i="23"/>
  <c r="N38" i="23" s="1"/>
  <c r="Q38" i="20"/>
  <c r="N38" i="20" s="1"/>
  <c r="J46" i="18"/>
  <c r="I46" i="18"/>
  <c r="I46" i="22"/>
  <c r="J46" i="22"/>
  <c r="J46" i="25"/>
  <c r="I46" i="25"/>
  <c r="Q37" i="16"/>
  <c r="N37" i="16" s="1"/>
  <c r="W38" i="16"/>
  <c r="Y38" i="16" s="1"/>
  <c r="AB38" i="16" s="1"/>
  <c r="Y37" i="23"/>
  <c r="AB37" i="23" s="1"/>
  <c r="N44" i="15"/>
  <c r="J45" i="15"/>
  <c r="I45" i="15"/>
  <c r="J45" i="17"/>
  <c r="I45" i="17"/>
  <c r="J45" i="21"/>
  <c r="I45" i="21"/>
  <c r="X36" i="11"/>
  <c r="AA36" i="11" s="1"/>
  <c r="N44" i="21"/>
  <c r="Z39" i="17"/>
  <c r="Y39" i="17"/>
  <c r="AB39" i="17" s="1"/>
  <c r="L45" i="22"/>
  <c r="L38" i="11"/>
  <c r="L39" i="16"/>
  <c r="L45" i="25"/>
  <c r="L45" i="18"/>
  <c r="R47" i="17"/>
  <c r="T47" i="17" s="1"/>
  <c r="S47" i="17"/>
  <c r="U47" i="17" s="1"/>
  <c r="R47" i="15"/>
  <c r="T47" i="15" s="1"/>
  <c r="S47" i="15"/>
  <c r="U47" i="15" s="1"/>
  <c r="R45" i="16"/>
  <c r="T45" i="16" s="1"/>
  <c r="S45" i="16"/>
  <c r="U45" i="16" s="1"/>
  <c r="R48" i="18"/>
  <c r="T48" i="18" s="1"/>
  <c r="S48" i="18"/>
  <c r="U48" i="18" s="1"/>
  <c r="R47" i="21"/>
  <c r="T47" i="21" s="1"/>
  <c r="S47" i="21"/>
  <c r="R48" i="25"/>
  <c r="T48" i="25" s="1"/>
  <c r="S48" i="25"/>
  <c r="U48" i="25" s="1"/>
  <c r="S46" i="20"/>
  <c r="U46" i="20" s="1"/>
  <c r="R46" i="20"/>
  <c r="T46" i="20" s="1"/>
  <c r="S48" i="22"/>
  <c r="R48" i="22"/>
  <c r="T48" i="22" s="1"/>
  <c r="S46" i="23"/>
  <c r="U46" i="23" s="1"/>
  <c r="R46" i="23"/>
  <c r="T46" i="23" s="1"/>
  <c r="S46" i="24"/>
  <c r="U46" i="24" s="1"/>
  <c r="R46" i="24"/>
  <c r="T46" i="24" s="1"/>
  <c r="V45" i="24"/>
  <c r="F48" i="25"/>
  <c r="H48" i="25"/>
  <c r="G48" i="25"/>
  <c r="E48" i="25"/>
  <c r="F46" i="24"/>
  <c r="H46" i="24"/>
  <c r="E46" i="24"/>
  <c r="G46" i="24"/>
  <c r="C50" i="25"/>
  <c r="D49" i="25"/>
  <c r="A49" i="25" s="1"/>
  <c r="V46" i="21"/>
  <c r="D47" i="24"/>
  <c r="A47" i="24" s="1"/>
  <c r="C48" i="24"/>
  <c r="K45" i="24"/>
  <c r="K47" i="25"/>
  <c r="U47" i="25"/>
  <c r="V47" i="25" s="1"/>
  <c r="D47" i="23"/>
  <c r="A47" i="23" s="1"/>
  <c r="C48" i="23"/>
  <c r="V45" i="23"/>
  <c r="K45" i="23"/>
  <c r="F46" i="23"/>
  <c r="H46" i="23"/>
  <c r="G46" i="23"/>
  <c r="E46" i="23"/>
  <c r="F48" i="22"/>
  <c r="H48" i="22"/>
  <c r="E48" i="22"/>
  <c r="G48" i="22"/>
  <c r="E47" i="21"/>
  <c r="G47" i="21"/>
  <c r="H47" i="21"/>
  <c r="F47" i="21"/>
  <c r="V47" i="22"/>
  <c r="V45" i="20"/>
  <c r="C50" i="22"/>
  <c r="D49" i="22"/>
  <c r="A49" i="22" s="1"/>
  <c r="K47" i="22"/>
  <c r="F46" i="20"/>
  <c r="H46" i="20"/>
  <c r="E46" i="20"/>
  <c r="G46" i="20"/>
  <c r="C49" i="21"/>
  <c r="D48" i="21"/>
  <c r="A48" i="21" s="1"/>
  <c r="K45" i="20"/>
  <c r="K46" i="21"/>
  <c r="C48" i="20"/>
  <c r="D47" i="20"/>
  <c r="A47" i="20" s="1"/>
  <c r="K47" i="18"/>
  <c r="F48" i="18"/>
  <c r="H48" i="18"/>
  <c r="G48" i="18"/>
  <c r="E48" i="18"/>
  <c r="U47" i="18"/>
  <c r="V47" i="18" s="1"/>
  <c r="C50" i="18"/>
  <c r="D50" i="18" s="1"/>
  <c r="A49" i="18"/>
  <c r="E47" i="17"/>
  <c r="G47" i="17"/>
  <c r="F47" i="17"/>
  <c r="H47" i="17"/>
  <c r="V46" i="17"/>
  <c r="D46" i="16"/>
  <c r="A46" i="16" s="1"/>
  <c r="C47" i="16"/>
  <c r="K46" i="17"/>
  <c r="C49" i="17"/>
  <c r="D48" i="17"/>
  <c r="A48" i="17" s="1"/>
  <c r="E47" i="15"/>
  <c r="G47" i="15"/>
  <c r="F47" i="15"/>
  <c r="H47" i="15"/>
  <c r="F45" i="16"/>
  <c r="H45" i="16"/>
  <c r="G45" i="16"/>
  <c r="E45" i="16"/>
  <c r="K46" i="15"/>
  <c r="D48" i="15"/>
  <c r="A48" i="15" s="1"/>
  <c r="C49" i="15"/>
  <c r="V46" i="15"/>
  <c r="A45" i="11"/>
  <c r="C46" i="11"/>
  <c r="D46" i="11" s="1"/>
  <c r="U42" i="11"/>
  <c r="S44" i="11" s="1"/>
  <c r="T42" i="11"/>
  <c r="R44" i="11" s="1"/>
  <c r="W42" i="17" l="1"/>
  <c r="O42" i="24"/>
  <c r="M44" i="24" s="1"/>
  <c r="X42" i="25"/>
  <c r="AA44" i="25" s="1"/>
  <c r="Y42" i="25"/>
  <c r="AB44" i="25" s="1"/>
  <c r="W42" i="15"/>
  <c r="Y42" i="15" s="1"/>
  <c r="AB44" i="15" s="1"/>
  <c r="Y42" i="18"/>
  <c r="AB44" i="18" s="1"/>
  <c r="X42" i="18"/>
  <c r="AA44" i="18" s="1"/>
  <c r="Z44" i="18"/>
  <c r="Q37" i="11"/>
  <c r="N37" i="11" s="1"/>
  <c r="X39" i="15"/>
  <c r="AA39" i="15" s="1"/>
  <c r="X42" i="22"/>
  <c r="AA44" i="22" s="1"/>
  <c r="Y42" i="22"/>
  <c r="AB44" i="22" s="1"/>
  <c r="Y38" i="24"/>
  <c r="AB38" i="24" s="1"/>
  <c r="X38" i="24"/>
  <c r="AA38" i="24" s="1"/>
  <c r="Z38" i="16"/>
  <c r="Y39" i="24"/>
  <c r="AB39" i="24" s="1"/>
  <c r="Z39" i="24"/>
  <c r="X39" i="21"/>
  <c r="AA39" i="21" s="1"/>
  <c r="Z39" i="21"/>
  <c r="Z39" i="20"/>
  <c r="W39" i="23"/>
  <c r="Y39" i="23" s="1"/>
  <c r="AB39" i="23" s="1"/>
  <c r="X37" i="16"/>
  <c r="AA37" i="16" s="1"/>
  <c r="Y37" i="16"/>
  <c r="AB37" i="16" s="1"/>
  <c r="AC45" i="22"/>
  <c r="O45" i="22"/>
  <c r="W45" i="22" s="1"/>
  <c r="X45" i="22" s="1"/>
  <c r="AA45" i="22" s="1"/>
  <c r="AC45" i="25"/>
  <c r="O45" i="25"/>
  <c r="W45" i="25" s="1"/>
  <c r="Z45" i="25" s="1"/>
  <c r="AC45" i="18"/>
  <c r="O45" i="18"/>
  <c r="AC38" i="11"/>
  <c r="O38" i="11"/>
  <c r="Q38" i="11" s="1"/>
  <c r="N38" i="11" s="1"/>
  <c r="AC39" i="16"/>
  <c r="O39" i="16"/>
  <c r="O42" i="16" s="1"/>
  <c r="X38" i="16"/>
  <c r="AA38" i="16" s="1"/>
  <c r="W39" i="19"/>
  <c r="Z39" i="19" s="1"/>
  <c r="P39" i="19"/>
  <c r="M39" i="19" s="1"/>
  <c r="Q39" i="19"/>
  <c r="N39" i="19" s="1"/>
  <c r="Y42" i="21"/>
  <c r="AB44" i="21" s="1"/>
  <c r="I45" i="19"/>
  <c r="J45" i="19"/>
  <c r="K46" i="19"/>
  <c r="D48" i="19"/>
  <c r="A48" i="19" s="1"/>
  <c r="C49" i="19"/>
  <c r="N44" i="17"/>
  <c r="V46" i="19"/>
  <c r="S47" i="19"/>
  <c r="U47" i="19" s="1"/>
  <c r="E47" i="19"/>
  <c r="H47" i="19"/>
  <c r="R47" i="19"/>
  <c r="T47" i="19" s="1"/>
  <c r="G47" i="19"/>
  <c r="F47" i="19"/>
  <c r="X42" i="21"/>
  <c r="AA44" i="21" s="1"/>
  <c r="O42" i="20"/>
  <c r="M44" i="20" s="1"/>
  <c r="P39" i="23"/>
  <c r="M39" i="23" s="1"/>
  <c r="Q39" i="23"/>
  <c r="N39" i="23" s="1"/>
  <c r="Q39" i="24"/>
  <c r="N39" i="24" s="1"/>
  <c r="X39" i="24"/>
  <c r="AA39" i="24" s="1"/>
  <c r="P39" i="24"/>
  <c r="M39" i="24" s="1"/>
  <c r="W42" i="24"/>
  <c r="X42" i="24" s="1"/>
  <c r="AA44" i="24" s="1"/>
  <c r="P37" i="11"/>
  <c r="M37" i="11" s="1"/>
  <c r="X39" i="20"/>
  <c r="AA39" i="20" s="1"/>
  <c r="P39" i="20"/>
  <c r="M39" i="20" s="1"/>
  <c r="X42" i="20"/>
  <c r="AA44" i="20" s="1"/>
  <c r="Q39" i="20"/>
  <c r="N39" i="20" s="1"/>
  <c r="Z44" i="20"/>
  <c r="Y39" i="20"/>
  <c r="AB39" i="20" s="1"/>
  <c r="P38" i="16"/>
  <c r="M38" i="16" s="1"/>
  <c r="J46" i="15"/>
  <c r="I46" i="15"/>
  <c r="I46" i="21"/>
  <c r="J46" i="21"/>
  <c r="I47" i="22"/>
  <c r="J47" i="22"/>
  <c r="I47" i="25"/>
  <c r="J47" i="25"/>
  <c r="I46" i="17"/>
  <c r="J46" i="17"/>
  <c r="J47" i="18"/>
  <c r="I47" i="18"/>
  <c r="Q38" i="16"/>
  <c r="N38" i="16" s="1"/>
  <c r="Q45" i="18"/>
  <c r="N45" i="18" s="1"/>
  <c r="J45" i="20"/>
  <c r="I45" i="20"/>
  <c r="J45" i="23"/>
  <c r="I45" i="23"/>
  <c r="J45" i="24"/>
  <c r="I45" i="24"/>
  <c r="M44" i="23"/>
  <c r="E47" i="20"/>
  <c r="G47" i="20"/>
  <c r="Z44" i="17"/>
  <c r="X42" i="17"/>
  <c r="AA44" i="17" s="1"/>
  <c r="Y42" i="17"/>
  <c r="AB44" i="17" s="1"/>
  <c r="L39" i="11"/>
  <c r="L46" i="25"/>
  <c r="L46" i="18"/>
  <c r="L45" i="15"/>
  <c r="L45" i="17"/>
  <c r="L45" i="21"/>
  <c r="L46" i="22"/>
  <c r="R45" i="11"/>
  <c r="T45" i="11" s="1"/>
  <c r="S45" i="11"/>
  <c r="S48" i="15"/>
  <c r="R48" i="15"/>
  <c r="T48" i="15" s="1"/>
  <c r="R48" i="17"/>
  <c r="T48" i="17" s="1"/>
  <c r="S48" i="17"/>
  <c r="U48" i="17" s="1"/>
  <c r="R46" i="16"/>
  <c r="T46" i="16" s="1"/>
  <c r="S46" i="16"/>
  <c r="U46" i="16" s="1"/>
  <c r="S47" i="20"/>
  <c r="U47" i="20" s="1"/>
  <c r="R47" i="20"/>
  <c r="T47" i="20" s="1"/>
  <c r="R48" i="21"/>
  <c r="T48" i="21" s="1"/>
  <c r="S48" i="21"/>
  <c r="U48" i="21" s="1"/>
  <c r="S49" i="22"/>
  <c r="U49" i="22" s="1"/>
  <c r="R49" i="22"/>
  <c r="T49" i="22" s="1"/>
  <c r="R47" i="23"/>
  <c r="T47" i="23" s="1"/>
  <c r="S47" i="23"/>
  <c r="U47" i="23" s="1"/>
  <c r="R47" i="24"/>
  <c r="T47" i="24" s="1"/>
  <c r="S47" i="24"/>
  <c r="U47" i="24" s="1"/>
  <c r="S49" i="25"/>
  <c r="R49" i="25"/>
  <c r="T49" i="25" s="1"/>
  <c r="R49" i="18"/>
  <c r="T49" i="18" s="1"/>
  <c r="S49" i="18"/>
  <c r="U49" i="18" s="1"/>
  <c r="F49" i="25"/>
  <c r="H49" i="25"/>
  <c r="E49" i="25"/>
  <c r="G49" i="25"/>
  <c r="V48" i="25"/>
  <c r="C49" i="24"/>
  <c r="D48" i="24"/>
  <c r="A48" i="24" s="1"/>
  <c r="D50" i="25"/>
  <c r="C51" i="25"/>
  <c r="K48" i="25"/>
  <c r="F47" i="24"/>
  <c r="H47" i="24"/>
  <c r="G47" i="24"/>
  <c r="E47" i="24"/>
  <c r="V46" i="24"/>
  <c r="K46" i="24"/>
  <c r="V46" i="23"/>
  <c r="K46" i="23"/>
  <c r="F47" i="23"/>
  <c r="H47" i="23"/>
  <c r="E47" i="23"/>
  <c r="G47" i="23"/>
  <c r="C49" i="23"/>
  <c r="D48" i="23"/>
  <c r="A48" i="23" s="1"/>
  <c r="K46" i="20"/>
  <c r="F49" i="22"/>
  <c r="H49" i="22"/>
  <c r="G49" i="22"/>
  <c r="E49" i="22"/>
  <c r="E48" i="21"/>
  <c r="G48" i="21"/>
  <c r="F48" i="21"/>
  <c r="H48" i="21"/>
  <c r="C51" i="22"/>
  <c r="D50" i="22"/>
  <c r="U48" i="22"/>
  <c r="V48" i="22" s="1"/>
  <c r="K48" i="22"/>
  <c r="K47" i="21"/>
  <c r="U47" i="21"/>
  <c r="V47" i="21" s="1"/>
  <c r="D48" i="20"/>
  <c r="A48" i="20" s="1"/>
  <c r="C49" i="20"/>
  <c r="F47" i="20"/>
  <c r="H47" i="20"/>
  <c r="C50" i="21"/>
  <c r="D49" i="21"/>
  <c r="A49" i="21" s="1"/>
  <c r="V46" i="20"/>
  <c r="F49" i="18"/>
  <c r="H49" i="18"/>
  <c r="E49" i="18"/>
  <c r="G49" i="18"/>
  <c r="V48" i="18"/>
  <c r="C51" i="18"/>
  <c r="D51" i="18" s="1"/>
  <c r="K48" i="18"/>
  <c r="E48" i="17"/>
  <c r="G48" i="17"/>
  <c r="H48" i="17"/>
  <c r="F48" i="17"/>
  <c r="K47" i="17"/>
  <c r="C50" i="17"/>
  <c r="D49" i="17"/>
  <c r="A49" i="17" s="1"/>
  <c r="E46" i="16"/>
  <c r="G46" i="16"/>
  <c r="F46" i="16"/>
  <c r="H46" i="16"/>
  <c r="E48" i="15"/>
  <c r="G48" i="15"/>
  <c r="F48" i="15"/>
  <c r="H48" i="15"/>
  <c r="V47" i="17"/>
  <c r="V45" i="16"/>
  <c r="K45" i="16"/>
  <c r="D47" i="16"/>
  <c r="A47" i="16" s="1"/>
  <c r="C48" i="16"/>
  <c r="K47" i="15"/>
  <c r="V47" i="15"/>
  <c r="C50" i="15"/>
  <c r="D49" i="15"/>
  <c r="A49" i="15" s="1"/>
  <c r="F45" i="11"/>
  <c r="H45" i="11"/>
  <c r="G45" i="11"/>
  <c r="E45" i="11"/>
  <c r="C47" i="11"/>
  <c r="D47" i="11" s="1"/>
  <c r="A46" i="11"/>
  <c r="Y37" i="11"/>
  <c r="AB37" i="11" s="1"/>
  <c r="X37" i="11"/>
  <c r="AA37" i="11" s="1"/>
  <c r="Z37" i="11"/>
  <c r="N44" i="24" l="1"/>
  <c r="Z44" i="15"/>
  <c r="X42" i="15"/>
  <c r="AA44" i="15" s="1"/>
  <c r="Z44" i="24"/>
  <c r="Z39" i="23"/>
  <c r="X39" i="23"/>
  <c r="AA39" i="23" s="1"/>
  <c r="Q39" i="16"/>
  <c r="N39" i="16" s="1"/>
  <c r="W42" i="23"/>
  <c r="Y42" i="23" s="1"/>
  <c r="AB44" i="23" s="1"/>
  <c r="W38" i="11"/>
  <c r="Z38" i="11" s="1"/>
  <c r="N44" i="20"/>
  <c r="AC45" i="21"/>
  <c r="O45" i="21"/>
  <c r="W45" i="21" s="1"/>
  <c r="Z45" i="21" s="1"/>
  <c r="O46" i="22"/>
  <c r="W46" i="22" s="1"/>
  <c r="X46" i="22" s="1"/>
  <c r="AA46" i="22" s="1"/>
  <c r="AC46" i="22"/>
  <c r="O46" i="25"/>
  <c r="W46" i="25" s="1"/>
  <c r="AC46" i="25"/>
  <c r="AC46" i="18"/>
  <c r="O46" i="18"/>
  <c r="Q46" i="18" s="1"/>
  <c r="N46" i="18" s="1"/>
  <c r="E52" i="18"/>
  <c r="O45" i="17"/>
  <c r="W45" i="17" s="1"/>
  <c r="Y45" i="17" s="1"/>
  <c r="AB45" i="17" s="1"/>
  <c r="AC45" i="17"/>
  <c r="O39" i="11"/>
  <c r="Q39" i="11" s="1"/>
  <c r="N39" i="11" s="1"/>
  <c r="AC39" i="11"/>
  <c r="AC45" i="15"/>
  <c r="O45" i="15"/>
  <c r="Q45" i="15" s="1"/>
  <c r="N45" i="15" s="1"/>
  <c r="P38" i="11"/>
  <c r="M38" i="11" s="1"/>
  <c r="K47" i="19"/>
  <c r="V47" i="19"/>
  <c r="M44" i="19"/>
  <c r="N44" i="19"/>
  <c r="W42" i="19"/>
  <c r="X39" i="19"/>
  <c r="AA39" i="19" s="1"/>
  <c r="Y39" i="19"/>
  <c r="AB39" i="19" s="1"/>
  <c r="L45" i="19"/>
  <c r="S48" i="19"/>
  <c r="U48" i="19" s="1"/>
  <c r="E48" i="19"/>
  <c r="F48" i="19"/>
  <c r="R48" i="19"/>
  <c r="T48" i="19" s="1"/>
  <c r="G48" i="19"/>
  <c r="H48" i="19"/>
  <c r="C50" i="19"/>
  <c r="D49" i="19"/>
  <c r="A49" i="19" s="1"/>
  <c r="J46" i="19"/>
  <c r="I46" i="19"/>
  <c r="Z45" i="22"/>
  <c r="Y42" i="24"/>
  <c r="AB44" i="24" s="1"/>
  <c r="L47" i="18"/>
  <c r="X42" i="23"/>
  <c r="AA44" i="23" s="1"/>
  <c r="M44" i="16"/>
  <c r="W39" i="16"/>
  <c r="Z39" i="16" s="1"/>
  <c r="P39" i="16"/>
  <c r="M39" i="16" s="1"/>
  <c r="I48" i="18"/>
  <c r="J48" i="18"/>
  <c r="J48" i="22"/>
  <c r="I48" i="22"/>
  <c r="J46" i="20"/>
  <c r="I46" i="20"/>
  <c r="I47" i="15"/>
  <c r="J47" i="15"/>
  <c r="I47" i="17"/>
  <c r="J47" i="17"/>
  <c r="I47" i="21"/>
  <c r="J47" i="21"/>
  <c r="I46" i="23"/>
  <c r="J46" i="23"/>
  <c r="J46" i="24"/>
  <c r="I46" i="24"/>
  <c r="J48" i="25"/>
  <c r="I48" i="25"/>
  <c r="Y45" i="22"/>
  <c r="AB45" i="22" s="1"/>
  <c r="P45" i="22"/>
  <c r="M45" i="22" s="1"/>
  <c r="P45" i="18"/>
  <c r="M45" i="18" s="1"/>
  <c r="W45" i="18"/>
  <c r="Z45" i="18" s="1"/>
  <c r="Q45" i="22"/>
  <c r="N45" i="22" s="1"/>
  <c r="P45" i="25"/>
  <c r="M45" i="25" s="1"/>
  <c r="Q45" i="25"/>
  <c r="N45" i="25" s="1"/>
  <c r="J45" i="16"/>
  <c r="I45" i="16"/>
  <c r="X45" i="25"/>
  <c r="AA45" i="25" s="1"/>
  <c r="E48" i="20"/>
  <c r="G48" i="20"/>
  <c r="N44" i="16"/>
  <c r="L47" i="22"/>
  <c r="L47" i="25"/>
  <c r="L46" i="21"/>
  <c r="L46" i="15"/>
  <c r="L46" i="17"/>
  <c r="Y45" i="25"/>
  <c r="AB45" i="25" s="1"/>
  <c r="L45" i="24"/>
  <c r="L45" i="20"/>
  <c r="L45" i="23"/>
  <c r="S52" i="18"/>
  <c r="S46" i="11"/>
  <c r="U46" i="11" s="1"/>
  <c r="R46" i="11"/>
  <c r="T46" i="11" s="1"/>
  <c r="R49" i="15"/>
  <c r="T49" i="15" s="1"/>
  <c r="S49" i="15"/>
  <c r="U49" i="15" s="1"/>
  <c r="S47" i="16"/>
  <c r="U47" i="16" s="1"/>
  <c r="R47" i="16"/>
  <c r="T47" i="16" s="1"/>
  <c r="R49" i="17"/>
  <c r="T49" i="17" s="1"/>
  <c r="S49" i="17"/>
  <c r="S48" i="20"/>
  <c r="U48" i="20" s="1"/>
  <c r="R48" i="20"/>
  <c r="T48" i="20" s="1"/>
  <c r="R48" i="24"/>
  <c r="T48" i="24" s="1"/>
  <c r="S48" i="24"/>
  <c r="U48" i="24" s="1"/>
  <c r="R49" i="21"/>
  <c r="T49" i="21" s="1"/>
  <c r="S49" i="21"/>
  <c r="U49" i="21" s="1"/>
  <c r="S48" i="23"/>
  <c r="U48" i="23" s="1"/>
  <c r="R48" i="23"/>
  <c r="T48" i="23" s="1"/>
  <c r="V47" i="24"/>
  <c r="K49" i="25"/>
  <c r="U49" i="25"/>
  <c r="V49" i="25" s="1"/>
  <c r="V52" i="25" s="1"/>
  <c r="S52" i="25"/>
  <c r="F48" i="24"/>
  <c r="H48" i="24"/>
  <c r="E48" i="24"/>
  <c r="G48" i="24"/>
  <c r="K47" i="24"/>
  <c r="D51" i="25"/>
  <c r="C55" i="25"/>
  <c r="E52" i="25"/>
  <c r="C50" i="24"/>
  <c r="D49" i="24"/>
  <c r="A49" i="24" s="1"/>
  <c r="C50" i="23"/>
  <c r="D49" i="23"/>
  <c r="A49" i="23" s="1"/>
  <c r="F48" i="23"/>
  <c r="H48" i="23"/>
  <c r="G48" i="23"/>
  <c r="E48" i="23"/>
  <c r="V47" i="23"/>
  <c r="K47" i="23"/>
  <c r="K47" i="20"/>
  <c r="E49" i="21"/>
  <c r="G49" i="21"/>
  <c r="H49" i="21"/>
  <c r="F49" i="21"/>
  <c r="V49" i="22"/>
  <c r="V52" i="22" s="1"/>
  <c r="S52" i="22"/>
  <c r="K49" i="22"/>
  <c r="E52" i="22"/>
  <c r="C55" i="22"/>
  <c r="D51" i="22"/>
  <c r="V48" i="21"/>
  <c r="D50" i="21"/>
  <c r="C51" i="21"/>
  <c r="V47" i="20"/>
  <c r="F48" i="20"/>
  <c r="H48" i="20"/>
  <c r="K48" i="21"/>
  <c r="D49" i="20"/>
  <c r="A49" i="20" s="1"/>
  <c r="C50" i="20"/>
  <c r="C55" i="18"/>
  <c r="D55" i="18" s="1"/>
  <c r="V49" i="18"/>
  <c r="V52" i="18" s="1"/>
  <c r="K49" i="18"/>
  <c r="E49" i="17"/>
  <c r="G49" i="17"/>
  <c r="F49" i="17"/>
  <c r="H49" i="17"/>
  <c r="K48" i="15"/>
  <c r="V48" i="17"/>
  <c r="V46" i="16"/>
  <c r="C49" i="16"/>
  <c r="D48" i="16"/>
  <c r="A48" i="16" s="1"/>
  <c r="K48" i="17"/>
  <c r="K46" i="16"/>
  <c r="E49" i="15"/>
  <c r="G49" i="15"/>
  <c r="H49" i="15"/>
  <c r="F49" i="15"/>
  <c r="E47" i="16"/>
  <c r="G47" i="16"/>
  <c r="F47" i="16"/>
  <c r="H47" i="16"/>
  <c r="D50" i="17"/>
  <c r="C51" i="17"/>
  <c r="C51" i="15"/>
  <c r="D50" i="15"/>
  <c r="U48" i="15"/>
  <c r="V48" i="15" s="1"/>
  <c r="E46" i="11"/>
  <c r="G46" i="11"/>
  <c r="F46" i="11"/>
  <c r="H46" i="11"/>
  <c r="U45" i="11"/>
  <c r="V45" i="11" s="1"/>
  <c r="K45" i="11"/>
  <c r="A47" i="11"/>
  <c r="C48" i="11"/>
  <c r="D48" i="11" s="1"/>
  <c r="W39" i="11" l="1"/>
  <c r="W42" i="11" s="1"/>
  <c r="X42" i="11" s="1"/>
  <c r="AA44" i="11" s="1"/>
  <c r="P39" i="11"/>
  <c r="M39" i="11" s="1"/>
  <c r="X38" i="11"/>
  <c r="AA38" i="11" s="1"/>
  <c r="Y38" i="11"/>
  <c r="AB38" i="11" s="1"/>
  <c r="P46" i="25"/>
  <c r="M46" i="25" s="1"/>
  <c r="Z44" i="23"/>
  <c r="P46" i="22"/>
  <c r="M46" i="22" s="1"/>
  <c r="Y46" i="22"/>
  <c r="AB46" i="22" s="1"/>
  <c r="Z46" i="22"/>
  <c r="P45" i="15"/>
  <c r="M45" i="15" s="1"/>
  <c r="O46" i="21"/>
  <c r="AC46" i="21"/>
  <c r="O47" i="22"/>
  <c r="P47" i="22" s="1"/>
  <c r="M47" i="22" s="1"/>
  <c r="AC47" i="22"/>
  <c r="O45" i="23"/>
  <c r="Q45" i="23" s="1"/>
  <c r="N45" i="23" s="1"/>
  <c r="AC45" i="23"/>
  <c r="AC45" i="24"/>
  <c r="O45" i="24"/>
  <c r="P45" i="24" s="1"/>
  <c r="M45" i="24" s="1"/>
  <c r="O47" i="25"/>
  <c r="W47" i="25" s="1"/>
  <c r="AC47" i="25"/>
  <c r="L46" i="19"/>
  <c r="V48" i="19"/>
  <c r="O45" i="19"/>
  <c r="W45" i="19" s="1"/>
  <c r="Z45" i="19" s="1"/>
  <c r="AC45" i="19"/>
  <c r="AC47" i="18"/>
  <c r="O47" i="18"/>
  <c r="W47" i="18" s="1"/>
  <c r="Z47" i="18" s="1"/>
  <c r="O46" i="17"/>
  <c r="AC46" i="17"/>
  <c r="O42" i="11"/>
  <c r="M44" i="11" s="1"/>
  <c r="AC46" i="15"/>
  <c r="O46" i="15"/>
  <c r="W46" i="15" s="1"/>
  <c r="Z46" i="15" s="1"/>
  <c r="AC45" i="20"/>
  <c r="O45" i="20"/>
  <c r="P45" i="20" s="1"/>
  <c r="M45" i="20" s="1"/>
  <c r="P47" i="18"/>
  <c r="M47" i="18" s="1"/>
  <c r="Z44" i="19"/>
  <c r="X42" i="19"/>
  <c r="AA44" i="19" s="1"/>
  <c r="Y42" i="19"/>
  <c r="AB44" i="19" s="1"/>
  <c r="J47" i="19"/>
  <c r="I47" i="19"/>
  <c r="Q46" i="25"/>
  <c r="N46" i="25" s="1"/>
  <c r="R49" i="19"/>
  <c r="T49" i="19" s="1"/>
  <c r="G49" i="19"/>
  <c r="F49" i="19"/>
  <c r="S49" i="19"/>
  <c r="E49" i="19"/>
  <c r="H49" i="19"/>
  <c r="D50" i="19"/>
  <c r="C51" i="19"/>
  <c r="K48" i="19"/>
  <c r="Z45" i="17"/>
  <c r="W45" i="15"/>
  <c r="Z45" i="15" s="1"/>
  <c r="Q46" i="22"/>
  <c r="N46" i="22" s="1"/>
  <c r="Q45" i="21"/>
  <c r="N45" i="21" s="1"/>
  <c r="X45" i="21"/>
  <c r="AA45" i="21" s="1"/>
  <c r="X45" i="17"/>
  <c r="AA45" i="17" s="1"/>
  <c r="P45" i="17"/>
  <c r="M45" i="17" s="1"/>
  <c r="I49" i="18"/>
  <c r="J49" i="18"/>
  <c r="I49" i="25"/>
  <c r="J49" i="25"/>
  <c r="J49" i="22"/>
  <c r="I49" i="22"/>
  <c r="Y39" i="16"/>
  <c r="AB39" i="16" s="1"/>
  <c r="W42" i="16"/>
  <c r="X39" i="16"/>
  <c r="AA39" i="16" s="1"/>
  <c r="J48" i="17"/>
  <c r="I48" i="17"/>
  <c r="J48" i="21"/>
  <c r="I48" i="21"/>
  <c r="I47" i="20"/>
  <c r="J47" i="20"/>
  <c r="I47" i="24"/>
  <c r="J47" i="24"/>
  <c r="J46" i="16"/>
  <c r="I46" i="16"/>
  <c r="J48" i="15"/>
  <c r="I48" i="15"/>
  <c r="I47" i="23"/>
  <c r="J47" i="23"/>
  <c r="Y45" i="18"/>
  <c r="AB45" i="18" s="1"/>
  <c r="X45" i="18"/>
  <c r="AA45" i="18" s="1"/>
  <c r="P45" i="21"/>
  <c r="M45" i="21" s="1"/>
  <c r="Y45" i="21"/>
  <c r="AB45" i="21" s="1"/>
  <c r="Q45" i="17"/>
  <c r="N45" i="17" s="1"/>
  <c r="P46" i="18"/>
  <c r="M46" i="18" s="1"/>
  <c r="W46" i="18"/>
  <c r="W46" i="17"/>
  <c r="X46" i="17" s="1"/>
  <c r="AA46" i="17" s="1"/>
  <c r="J45" i="11"/>
  <c r="I45" i="11"/>
  <c r="L47" i="15"/>
  <c r="L46" i="24"/>
  <c r="L46" i="23"/>
  <c r="Z46" i="25"/>
  <c r="X46" i="25"/>
  <c r="AA46" i="25" s="1"/>
  <c r="Y46" i="25"/>
  <c r="AB46" i="25" s="1"/>
  <c r="L48" i="25"/>
  <c r="L47" i="17"/>
  <c r="L46" i="20"/>
  <c r="L47" i="21"/>
  <c r="L48" i="22"/>
  <c r="L48" i="18"/>
  <c r="L45" i="16"/>
  <c r="S52" i="21"/>
  <c r="S48" i="16"/>
  <c r="R48" i="16"/>
  <c r="T48" i="16" s="1"/>
  <c r="R49" i="23"/>
  <c r="T49" i="23" s="1"/>
  <c r="S49" i="23"/>
  <c r="S49" i="24"/>
  <c r="U49" i="24" s="1"/>
  <c r="R49" i="24"/>
  <c r="T49" i="24" s="1"/>
  <c r="S47" i="11"/>
  <c r="U47" i="11" s="1"/>
  <c r="R47" i="11"/>
  <c r="T47" i="11" s="1"/>
  <c r="S49" i="20"/>
  <c r="R49" i="20"/>
  <c r="T49" i="20" s="1"/>
  <c r="T52" i="25"/>
  <c r="R54" i="25" s="1"/>
  <c r="U52" i="25"/>
  <c r="S54" i="25" s="1"/>
  <c r="C51" i="24"/>
  <c r="D50" i="24"/>
  <c r="D55" i="25"/>
  <c r="A55" i="25" s="1"/>
  <c r="C56" i="25"/>
  <c r="F49" i="24"/>
  <c r="H49" i="24"/>
  <c r="G49" i="24"/>
  <c r="E49" i="24"/>
  <c r="V48" i="24"/>
  <c r="K48" i="24"/>
  <c r="K48" i="20"/>
  <c r="V48" i="23"/>
  <c r="K48" i="23"/>
  <c r="F49" i="23"/>
  <c r="H49" i="23"/>
  <c r="E49" i="23"/>
  <c r="G49" i="23"/>
  <c r="D50" i="23"/>
  <c r="C51" i="23"/>
  <c r="V49" i="21"/>
  <c r="V52" i="21" s="1"/>
  <c r="V48" i="20"/>
  <c r="C56" i="22"/>
  <c r="D55" i="22"/>
  <c r="A55" i="22" s="1"/>
  <c r="U52" i="22"/>
  <c r="S54" i="22" s="1"/>
  <c r="T52" i="22"/>
  <c r="R54" i="22" s="1"/>
  <c r="D50" i="20"/>
  <c r="C51" i="20"/>
  <c r="D51" i="21"/>
  <c r="C55" i="21"/>
  <c r="F49" i="20"/>
  <c r="H49" i="20"/>
  <c r="G49" i="20"/>
  <c r="E49" i="20"/>
  <c r="K49" i="21"/>
  <c r="E52" i="21"/>
  <c r="U52" i="18"/>
  <c r="S54" i="18" s="1"/>
  <c r="T52" i="18"/>
  <c r="R54" i="18" s="1"/>
  <c r="C56" i="18"/>
  <c r="D56" i="18" s="1"/>
  <c r="A55" i="18"/>
  <c r="V47" i="16"/>
  <c r="D51" i="17"/>
  <c r="C55" i="17"/>
  <c r="K49" i="17"/>
  <c r="U49" i="17"/>
  <c r="V49" i="17" s="1"/>
  <c r="V52" i="17" s="1"/>
  <c r="S52" i="17"/>
  <c r="D49" i="16"/>
  <c r="A49" i="16" s="1"/>
  <c r="C50" i="16"/>
  <c r="S52" i="15"/>
  <c r="K47" i="16"/>
  <c r="E52" i="17"/>
  <c r="E48" i="16"/>
  <c r="G48" i="16"/>
  <c r="F48" i="16"/>
  <c r="H48" i="16"/>
  <c r="E52" i="15"/>
  <c r="K49" i="15"/>
  <c r="V49" i="15"/>
  <c r="V52" i="15" s="1"/>
  <c r="C55" i="15"/>
  <c r="D51" i="15"/>
  <c r="E47" i="11"/>
  <c r="G47" i="11"/>
  <c r="H47" i="11"/>
  <c r="F47" i="11"/>
  <c r="K46" i="11"/>
  <c r="V46" i="11"/>
  <c r="C49" i="11"/>
  <c r="D49" i="11" s="1"/>
  <c r="A48" i="11"/>
  <c r="X39" i="11" l="1"/>
  <c r="AA39" i="11" s="1"/>
  <c r="Y39" i="11"/>
  <c r="AB39" i="11" s="1"/>
  <c r="Z39" i="11"/>
  <c r="Y42" i="11"/>
  <c r="AB44" i="11" s="1"/>
  <c r="P46" i="15"/>
  <c r="M46" i="15" s="1"/>
  <c r="Z44" i="11"/>
  <c r="X47" i="18"/>
  <c r="AA47" i="18" s="1"/>
  <c r="X45" i="15"/>
  <c r="AA45" i="15" s="1"/>
  <c r="X45" i="19"/>
  <c r="AA45" i="19" s="1"/>
  <c r="X47" i="25"/>
  <c r="AA47" i="25" s="1"/>
  <c r="Z47" i="25"/>
  <c r="P47" i="25"/>
  <c r="M47" i="25" s="1"/>
  <c r="Q47" i="25"/>
  <c r="N47" i="25" s="1"/>
  <c r="Y47" i="25"/>
  <c r="AB47" i="25" s="1"/>
  <c r="Y47" i="18"/>
  <c r="AB47" i="18" s="1"/>
  <c r="Y46" i="17"/>
  <c r="AB46" i="17" s="1"/>
  <c r="Z46" i="17"/>
  <c r="Y45" i="19"/>
  <c r="AB45" i="19" s="1"/>
  <c r="AC47" i="21"/>
  <c r="O47" i="21"/>
  <c r="W47" i="21" s="1"/>
  <c r="Z47" i="21" s="1"/>
  <c r="O48" i="22"/>
  <c r="W48" i="22" s="1"/>
  <c r="Y48" i="22" s="1"/>
  <c r="AB48" i="22" s="1"/>
  <c r="AC48" i="22"/>
  <c r="O46" i="23"/>
  <c r="P46" i="23" s="1"/>
  <c r="M46" i="23" s="1"/>
  <c r="AC46" i="23"/>
  <c r="AC46" i="24"/>
  <c r="O46" i="24"/>
  <c r="Q46" i="24" s="1"/>
  <c r="N46" i="24" s="1"/>
  <c r="O48" i="25"/>
  <c r="Q48" i="25" s="1"/>
  <c r="N48" i="25" s="1"/>
  <c r="AC48" i="25"/>
  <c r="E52" i="19"/>
  <c r="AC46" i="19"/>
  <c r="O46" i="19"/>
  <c r="W46" i="19" s="1"/>
  <c r="AC48" i="18"/>
  <c r="O48" i="18"/>
  <c r="Q48" i="18" s="1"/>
  <c r="N48" i="18" s="1"/>
  <c r="Q47" i="18"/>
  <c r="N47" i="18" s="1"/>
  <c r="AC47" i="17"/>
  <c r="O47" i="17"/>
  <c r="Q47" i="17" s="1"/>
  <c r="N47" i="17" s="1"/>
  <c r="Q46" i="17"/>
  <c r="N46" i="17" s="1"/>
  <c r="O47" i="15"/>
  <c r="Q47" i="15" s="1"/>
  <c r="N47" i="15" s="1"/>
  <c r="AC47" i="15"/>
  <c r="AC45" i="16"/>
  <c r="O45" i="16"/>
  <c r="W45" i="16" s="1"/>
  <c r="Y45" i="16" s="1"/>
  <c r="AB45" i="16" s="1"/>
  <c r="AC46" i="20"/>
  <c r="O46" i="20"/>
  <c r="W46" i="20" s="1"/>
  <c r="Z46" i="20" s="1"/>
  <c r="N44" i="11"/>
  <c r="L47" i="19"/>
  <c r="Q45" i="19"/>
  <c r="N45" i="19" s="1"/>
  <c r="P45" i="19"/>
  <c r="M45" i="19" s="1"/>
  <c r="D51" i="19"/>
  <c r="C55" i="19"/>
  <c r="I48" i="19"/>
  <c r="J48" i="19"/>
  <c r="U49" i="19"/>
  <c r="V49" i="19" s="1"/>
  <c r="V52" i="19" s="1"/>
  <c r="S52" i="19"/>
  <c r="K49" i="19"/>
  <c r="W45" i="24"/>
  <c r="Z45" i="24" s="1"/>
  <c r="Y45" i="15"/>
  <c r="AB45" i="15" s="1"/>
  <c r="Y46" i="15"/>
  <c r="AB46" i="15" s="1"/>
  <c r="Q46" i="15"/>
  <c r="N46" i="15" s="1"/>
  <c r="X46" i="15"/>
  <c r="AA46" i="15" s="1"/>
  <c r="P45" i="23"/>
  <c r="M45" i="23" s="1"/>
  <c r="Q47" i="22"/>
  <c r="N47" i="22" s="1"/>
  <c r="P46" i="17"/>
  <c r="M46" i="17" s="1"/>
  <c r="J49" i="15"/>
  <c r="I49" i="15"/>
  <c r="I49" i="17"/>
  <c r="J49" i="17"/>
  <c r="I49" i="21"/>
  <c r="J49" i="21"/>
  <c r="Z44" i="16"/>
  <c r="Y42" i="16"/>
  <c r="AB44" i="16" s="1"/>
  <c r="X42" i="16"/>
  <c r="AA44" i="16" s="1"/>
  <c r="J46" i="11"/>
  <c r="I46" i="11"/>
  <c r="J48" i="24"/>
  <c r="I48" i="24"/>
  <c r="I47" i="16"/>
  <c r="J47" i="16"/>
  <c r="J48" i="23"/>
  <c r="I48" i="23"/>
  <c r="I48" i="20"/>
  <c r="J48" i="20"/>
  <c r="Q45" i="20"/>
  <c r="N45" i="20" s="1"/>
  <c r="Q45" i="24"/>
  <c r="N45" i="24" s="1"/>
  <c r="W45" i="20"/>
  <c r="Y45" i="20" s="1"/>
  <c r="AB45" i="20" s="1"/>
  <c r="W45" i="23"/>
  <c r="X45" i="23" s="1"/>
  <c r="AA45" i="23" s="1"/>
  <c r="W47" i="22"/>
  <c r="Y47" i="22" s="1"/>
  <c r="AB47" i="22" s="1"/>
  <c r="Q46" i="21"/>
  <c r="N46" i="21" s="1"/>
  <c r="W46" i="21"/>
  <c r="P46" i="21"/>
  <c r="M46" i="21" s="1"/>
  <c r="X46" i="18"/>
  <c r="AA46" i="18" s="1"/>
  <c r="Z46" i="18"/>
  <c r="Y46" i="18"/>
  <c r="AB46" i="18" s="1"/>
  <c r="L48" i="21"/>
  <c r="L46" i="16"/>
  <c r="L47" i="24"/>
  <c r="L48" i="15"/>
  <c r="L49" i="18"/>
  <c r="L48" i="17"/>
  <c r="L49" i="22"/>
  <c r="L47" i="23"/>
  <c r="L49" i="25"/>
  <c r="L47" i="20"/>
  <c r="T52" i="21"/>
  <c r="R54" i="21" s="1"/>
  <c r="S52" i="24"/>
  <c r="R48" i="11"/>
  <c r="T48" i="11" s="1"/>
  <c r="S48" i="11"/>
  <c r="R49" i="16"/>
  <c r="T49" i="16" s="1"/>
  <c r="S49" i="16"/>
  <c r="U49" i="16" s="1"/>
  <c r="S55" i="22"/>
  <c r="R55" i="22"/>
  <c r="T55" i="22" s="1"/>
  <c r="S55" i="18"/>
  <c r="R55" i="18"/>
  <c r="T55" i="18" s="1"/>
  <c r="S55" i="25"/>
  <c r="R55" i="25"/>
  <c r="T55" i="25" s="1"/>
  <c r="E52" i="23"/>
  <c r="U52" i="21"/>
  <c r="S54" i="21" s="1"/>
  <c r="G55" i="25"/>
  <c r="E55" i="25"/>
  <c r="F55" i="25"/>
  <c r="H55" i="25"/>
  <c r="E52" i="24"/>
  <c r="D56" i="25"/>
  <c r="A56" i="25" s="1"/>
  <c r="C57" i="25"/>
  <c r="V49" i="24"/>
  <c r="V52" i="24" s="1"/>
  <c r="K49" i="24"/>
  <c r="D51" i="24"/>
  <c r="C55" i="24"/>
  <c r="C55" i="23"/>
  <c r="D51" i="23"/>
  <c r="U49" i="23"/>
  <c r="V49" i="23" s="1"/>
  <c r="V52" i="23" s="1"/>
  <c r="S52" i="23"/>
  <c r="K49" i="23"/>
  <c r="K49" i="20"/>
  <c r="G55" i="22"/>
  <c r="E55" i="22"/>
  <c r="H55" i="22"/>
  <c r="F55" i="22"/>
  <c r="C57" i="22"/>
  <c r="D56" i="22"/>
  <c r="A56" i="22" s="1"/>
  <c r="D55" i="21"/>
  <c r="A55" i="21" s="1"/>
  <c r="C56" i="21"/>
  <c r="C55" i="20"/>
  <c r="D51" i="20"/>
  <c r="U49" i="20"/>
  <c r="V49" i="20" s="1"/>
  <c r="V52" i="20" s="1"/>
  <c r="S52" i="20"/>
  <c r="E52" i="20"/>
  <c r="G55" i="18"/>
  <c r="E55" i="18"/>
  <c r="F55" i="18"/>
  <c r="H55" i="18"/>
  <c r="C57" i="18"/>
  <c r="D57" i="18" s="1"/>
  <c r="A56" i="18"/>
  <c r="T52" i="17"/>
  <c r="R54" i="17" s="1"/>
  <c r="U52" i="17"/>
  <c r="S54" i="17" s="1"/>
  <c r="E49" i="16"/>
  <c r="G49" i="16"/>
  <c r="F49" i="16"/>
  <c r="H49" i="16"/>
  <c r="D55" i="17"/>
  <c r="A55" i="17" s="1"/>
  <c r="C56" i="17"/>
  <c r="U48" i="16"/>
  <c r="V48" i="16" s="1"/>
  <c r="K48" i="16"/>
  <c r="D50" i="16"/>
  <c r="C51" i="16"/>
  <c r="C56" i="15"/>
  <c r="D55" i="15"/>
  <c r="A55" i="15" s="1"/>
  <c r="U52" i="15"/>
  <c r="S54" i="15" s="1"/>
  <c r="T52" i="15"/>
  <c r="R54" i="15" s="1"/>
  <c r="E48" i="11"/>
  <c r="G48" i="11"/>
  <c r="F48" i="11"/>
  <c r="H48" i="11"/>
  <c r="V47" i="11"/>
  <c r="L45" i="11"/>
  <c r="K47" i="11"/>
  <c r="A49" i="11"/>
  <c r="C50" i="11"/>
  <c r="D50" i="11" s="1"/>
  <c r="P48" i="25" l="1"/>
  <c r="M48" i="25" s="1"/>
  <c r="W48" i="25"/>
  <c r="W48" i="18"/>
  <c r="Z48" i="22"/>
  <c r="X48" i="22"/>
  <c r="AA48" i="22" s="1"/>
  <c r="W47" i="15"/>
  <c r="Z47" i="15" s="1"/>
  <c r="Z47" i="22"/>
  <c r="Q46" i="19"/>
  <c r="N46" i="19" s="1"/>
  <c r="W46" i="24"/>
  <c r="Z46" i="24" s="1"/>
  <c r="W46" i="23"/>
  <c r="Z46" i="23" s="1"/>
  <c r="P46" i="19"/>
  <c r="M46" i="19" s="1"/>
  <c r="Y46" i="19"/>
  <c r="AB46" i="19" s="1"/>
  <c r="Z46" i="19"/>
  <c r="X46" i="19"/>
  <c r="AA46" i="19" s="1"/>
  <c r="X45" i="24"/>
  <c r="AA45" i="24" s="1"/>
  <c r="Z45" i="16"/>
  <c r="Z45" i="23"/>
  <c r="O48" i="21"/>
  <c r="AC48" i="21"/>
  <c r="AC49" i="22"/>
  <c r="O49" i="22"/>
  <c r="O52" i="22" s="1"/>
  <c r="Q48" i="22"/>
  <c r="N48" i="22" s="1"/>
  <c r="AC47" i="23"/>
  <c r="O47" i="23"/>
  <c r="O47" i="24"/>
  <c r="P47" i="24" s="1"/>
  <c r="M47" i="24" s="1"/>
  <c r="AC47" i="24"/>
  <c r="AC49" i="25"/>
  <c r="O49" i="25"/>
  <c r="O52" i="25" s="1"/>
  <c r="N54" i="25" s="1"/>
  <c r="AC47" i="19"/>
  <c r="O47" i="19"/>
  <c r="AC49" i="18"/>
  <c r="O49" i="18"/>
  <c r="O52" i="18" s="1"/>
  <c r="M54" i="18" s="1"/>
  <c r="O48" i="17"/>
  <c r="P48" i="17" s="1"/>
  <c r="M48" i="17" s="1"/>
  <c r="AC48" i="17"/>
  <c r="AC45" i="11"/>
  <c r="O45" i="11"/>
  <c r="Q45" i="11" s="1"/>
  <c r="N45" i="11" s="1"/>
  <c r="O48" i="15"/>
  <c r="Q48" i="15" s="1"/>
  <c r="N48" i="15" s="1"/>
  <c r="AC48" i="15"/>
  <c r="E52" i="16"/>
  <c r="AC46" i="16"/>
  <c r="O46" i="16"/>
  <c r="Y45" i="24"/>
  <c r="AB45" i="24" s="1"/>
  <c r="AC47" i="20"/>
  <c r="O47" i="20"/>
  <c r="W47" i="20" s="1"/>
  <c r="P47" i="15"/>
  <c r="M47" i="15" s="1"/>
  <c r="L48" i="19"/>
  <c r="T52" i="19"/>
  <c r="R54" i="19" s="1"/>
  <c r="U52" i="19"/>
  <c r="S54" i="19" s="1"/>
  <c r="J49" i="19"/>
  <c r="I49" i="19"/>
  <c r="D55" i="19"/>
  <c r="A55" i="19" s="1"/>
  <c r="C56" i="19"/>
  <c r="Z45" i="20"/>
  <c r="P47" i="21"/>
  <c r="M47" i="21" s="1"/>
  <c r="P48" i="18"/>
  <c r="M48" i="18" s="1"/>
  <c r="X47" i="22"/>
  <c r="AA47" i="22" s="1"/>
  <c r="P47" i="17"/>
  <c r="M47" i="17" s="1"/>
  <c r="J49" i="24"/>
  <c r="I49" i="24"/>
  <c r="P46" i="24"/>
  <c r="M46" i="24" s="1"/>
  <c r="I49" i="23"/>
  <c r="J49" i="23"/>
  <c r="Y45" i="23"/>
  <c r="AB45" i="23" s="1"/>
  <c r="P48" i="22"/>
  <c r="M48" i="22" s="1"/>
  <c r="X47" i="21"/>
  <c r="AA47" i="21" s="1"/>
  <c r="Q46" i="20"/>
  <c r="N46" i="20" s="1"/>
  <c r="X46" i="20"/>
  <c r="AA46" i="20" s="1"/>
  <c r="J49" i="20"/>
  <c r="I49" i="20"/>
  <c r="P46" i="20"/>
  <c r="M46" i="20" s="1"/>
  <c r="X45" i="20"/>
  <c r="AA45" i="20" s="1"/>
  <c r="Y46" i="20"/>
  <c r="AB46" i="20" s="1"/>
  <c r="P45" i="16"/>
  <c r="M45" i="16" s="1"/>
  <c r="J47" i="11"/>
  <c r="I47" i="11"/>
  <c r="J48" i="16"/>
  <c r="I48" i="16"/>
  <c r="Q45" i="16"/>
  <c r="N45" i="16" s="1"/>
  <c r="X45" i="16"/>
  <c r="AA45" i="16" s="1"/>
  <c r="W47" i="23"/>
  <c r="Y47" i="23" s="1"/>
  <c r="AB47" i="23" s="1"/>
  <c r="Q47" i="21"/>
  <c r="N47" i="21" s="1"/>
  <c r="W47" i="17"/>
  <c r="Y47" i="17" s="1"/>
  <c r="AB47" i="17" s="1"/>
  <c r="Y47" i="21"/>
  <c r="AB47" i="21" s="1"/>
  <c r="Q46" i="23"/>
  <c r="N46" i="23" s="1"/>
  <c r="Y46" i="21"/>
  <c r="AB46" i="21" s="1"/>
  <c r="Z46" i="21"/>
  <c r="X46" i="21"/>
  <c r="AA46" i="21" s="1"/>
  <c r="W48" i="17"/>
  <c r="Z48" i="25"/>
  <c r="X48" i="25"/>
  <c r="AA48" i="25" s="1"/>
  <c r="Y48" i="25"/>
  <c r="AB48" i="25" s="1"/>
  <c r="Z48" i="18"/>
  <c r="Y48" i="18"/>
  <c r="AB48" i="18" s="1"/>
  <c r="X48" i="18"/>
  <c r="AA48" i="18" s="1"/>
  <c r="L48" i="24"/>
  <c r="L49" i="21"/>
  <c r="L48" i="23"/>
  <c r="L46" i="11"/>
  <c r="L48" i="20"/>
  <c r="L49" i="17"/>
  <c r="L49" i="15"/>
  <c r="L47" i="16"/>
  <c r="S52" i="16"/>
  <c r="R49" i="11"/>
  <c r="T49" i="11" s="1"/>
  <c r="S49" i="11"/>
  <c r="U49" i="11" s="1"/>
  <c r="S55" i="15"/>
  <c r="R55" i="15"/>
  <c r="T55" i="15" s="1"/>
  <c r="S55" i="17"/>
  <c r="R55" i="17"/>
  <c r="T55" i="17" s="1"/>
  <c r="R55" i="21"/>
  <c r="T55" i="21" s="1"/>
  <c r="S55" i="21"/>
  <c r="S56" i="22"/>
  <c r="U56" i="22" s="1"/>
  <c r="R56" i="22"/>
  <c r="T56" i="22" s="1"/>
  <c r="S56" i="25"/>
  <c r="U56" i="25" s="1"/>
  <c r="R56" i="25"/>
  <c r="T56" i="25" s="1"/>
  <c r="R56" i="18"/>
  <c r="T56" i="18" s="1"/>
  <c r="S56" i="18"/>
  <c r="U56" i="18" s="1"/>
  <c r="E56" i="25"/>
  <c r="G56" i="25"/>
  <c r="F56" i="25"/>
  <c r="H56" i="25"/>
  <c r="D55" i="24"/>
  <c r="A55" i="24" s="1"/>
  <c r="C56" i="24"/>
  <c r="K55" i="25"/>
  <c r="U52" i="24"/>
  <c r="S54" i="24" s="1"/>
  <c r="T52" i="24"/>
  <c r="R54" i="24" s="1"/>
  <c r="U55" i="25"/>
  <c r="V55" i="25" s="1"/>
  <c r="C58" i="25"/>
  <c r="D57" i="25"/>
  <c r="A57" i="25" s="1"/>
  <c r="U52" i="23"/>
  <c r="S54" i="23" s="1"/>
  <c r="T52" i="23"/>
  <c r="R54" i="23" s="1"/>
  <c r="D55" i="23"/>
  <c r="A55" i="23" s="1"/>
  <c r="C56" i="23"/>
  <c r="F56" i="22"/>
  <c r="H56" i="22"/>
  <c r="G56" i="22"/>
  <c r="E56" i="22"/>
  <c r="F55" i="21"/>
  <c r="H55" i="21"/>
  <c r="G55" i="21"/>
  <c r="E55" i="21"/>
  <c r="C58" i="22"/>
  <c r="D57" i="22"/>
  <c r="A57" i="22" s="1"/>
  <c r="K55" i="22"/>
  <c r="U55" i="22"/>
  <c r="V55" i="22" s="1"/>
  <c r="T52" i="20"/>
  <c r="R54" i="20" s="1"/>
  <c r="U52" i="20"/>
  <c r="S54" i="20" s="1"/>
  <c r="D55" i="20"/>
  <c r="A55" i="20" s="1"/>
  <c r="C56" i="20"/>
  <c r="D56" i="21"/>
  <c r="A56" i="21" s="1"/>
  <c r="C57" i="21"/>
  <c r="F56" i="18"/>
  <c r="H56" i="18"/>
  <c r="E56" i="18"/>
  <c r="G56" i="18"/>
  <c r="C58" i="18"/>
  <c r="D58" i="18" s="1"/>
  <c r="A57" i="18"/>
  <c r="K55" i="18"/>
  <c r="U55" i="18"/>
  <c r="V55" i="18" s="1"/>
  <c r="F55" i="17"/>
  <c r="H55" i="17"/>
  <c r="G55" i="17"/>
  <c r="E55" i="17"/>
  <c r="V49" i="16"/>
  <c r="V52" i="16" s="1"/>
  <c r="C55" i="16"/>
  <c r="D51" i="16"/>
  <c r="D56" i="17"/>
  <c r="A56" i="17" s="1"/>
  <c r="C57" i="17"/>
  <c r="K49" i="16"/>
  <c r="F55" i="15"/>
  <c r="H55" i="15"/>
  <c r="G55" i="15"/>
  <c r="E55" i="15"/>
  <c r="C57" i="15"/>
  <c r="D56" i="15"/>
  <c r="A56" i="15" s="1"/>
  <c r="E49" i="11"/>
  <c r="G49" i="11"/>
  <c r="H49" i="11"/>
  <c r="F49" i="11"/>
  <c r="K48" i="11"/>
  <c r="C51" i="11"/>
  <c r="D51" i="11" s="1"/>
  <c r="U48" i="11"/>
  <c r="V48" i="11" s="1"/>
  <c r="Q48" i="17" l="1"/>
  <c r="N48" i="17" s="1"/>
  <c r="Y46" i="24"/>
  <c r="AB46" i="24" s="1"/>
  <c r="W48" i="15"/>
  <c r="Y48" i="15" s="1"/>
  <c r="AB48" i="15" s="1"/>
  <c r="W49" i="25"/>
  <c r="W52" i="25" s="1"/>
  <c r="X52" i="25" s="1"/>
  <c r="AA54" i="25" s="1"/>
  <c r="Z47" i="17"/>
  <c r="W49" i="18"/>
  <c r="W52" i="18" s="1"/>
  <c r="X52" i="18" s="1"/>
  <c r="AA54" i="18" s="1"/>
  <c r="Z47" i="23"/>
  <c r="Y47" i="15"/>
  <c r="AB47" i="15" s="1"/>
  <c r="X47" i="15"/>
  <c r="AA47" i="15" s="1"/>
  <c r="Y46" i="23"/>
  <c r="AB46" i="23" s="1"/>
  <c r="X46" i="23"/>
  <c r="AA46" i="23" s="1"/>
  <c r="Q49" i="25"/>
  <c r="N49" i="25" s="1"/>
  <c r="Q49" i="18"/>
  <c r="N49" i="18" s="1"/>
  <c r="W49" i="22"/>
  <c r="Y47" i="20"/>
  <c r="AB47" i="20" s="1"/>
  <c r="X47" i="20"/>
  <c r="AA47" i="20" s="1"/>
  <c r="Z47" i="20"/>
  <c r="P47" i="20"/>
  <c r="M47" i="20" s="1"/>
  <c r="X46" i="24"/>
  <c r="AA46" i="24" s="1"/>
  <c r="AC49" i="21"/>
  <c r="O49" i="21"/>
  <c r="O52" i="21" s="1"/>
  <c r="N54" i="21" s="1"/>
  <c r="O48" i="23"/>
  <c r="P48" i="23" s="1"/>
  <c r="M48" i="23" s="1"/>
  <c r="AC48" i="23"/>
  <c r="AC48" i="24"/>
  <c r="O48" i="24"/>
  <c r="W48" i="24" s="1"/>
  <c r="P49" i="25"/>
  <c r="M49" i="25" s="1"/>
  <c r="AC48" i="19"/>
  <c r="O48" i="19"/>
  <c r="W48" i="19" s="1"/>
  <c r="P49" i="18"/>
  <c r="M49" i="18" s="1"/>
  <c r="O49" i="17"/>
  <c r="O52" i="17" s="1"/>
  <c r="AC49" i="17"/>
  <c r="O46" i="11"/>
  <c r="P46" i="11" s="1"/>
  <c r="M46" i="11" s="1"/>
  <c r="AC46" i="11"/>
  <c r="O49" i="15"/>
  <c r="O52" i="15" s="1"/>
  <c r="AC49" i="15"/>
  <c r="O47" i="16"/>
  <c r="Q47" i="16" s="1"/>
  <c r="N47" i="16" s="1"/>
  <c r="AC47" i="16"/>
  <c r="P46" i="16"/>
  <c r="M46" i="16" s="1"/>
  <c r="AC48" i="20"/>
  <c r="O48" i="20"/>
  <c r="Q48" i="20" s="1"/>
  <c r="N48" i="20" s="1"/>
  <c r="W47" i="19"/>
  <c r="Z47" i="19" s="1"/>
  <c r="P47" i="19"/>
  <c r="M47" i="19" s="1"/>
  <c r="Q47" i="19"/>
  <c r="N47" i="19" s="1"/>
  <c r="P47" i="23"/>
  <c r="M47" i="23" s="1"/>
  <c r="X47" i="23"/>
  <c r="AA47" i="23" s="1"/>
  <c r="Q49" i="22"/>
  <c r="N49" i="22" s="1"/>
  <c r="D56" i="19"/>
  <c r="A56" i="19" s="1"/>
  <c r="C57" i="19"/>
  <c r="P48" i="15"/>
  <c r="M48" i="15" s="1"/>
  <c r="S55" i="19"/>
  <c r="U55" i="19" s="1"/>
  <c r="H55" i="19"/>
  <c r="E55" i="19"/>
  <c r="R55" i="19"/>
  <c r="T55" i="19" s="1"/>
  <c r="F55" i="19"/>
  <c r="G55" i="19"/>
  <c r="L49" i="19"/>
  <c r="Q47" i="23"/>
  <c r="N47" i="23" s="1"/>
  <c r="P49" i="22"/>
  <c r="M49" i="22" s="1"/>
  <c r="Q47" i="20"/>
  <c r="N47" i="20" s="1"/>
  <c r="I49" i="16"/>
  <c r="J49" i="16"/>
  <c r="I48" i="11"/>
  <c r="J48" i="11"/>
  <c r="X47" i="17"/>
  <c r="AA47" i="17" s="1"/>
  <c r="Q47" i="24"/>
  <c r="N47" i="24" s="1"/>
  <c r="W48" i="21"/>
  <c r="Z48" i="21" s="1"/>
  <c r="P48" i="21"/>
  <c r="M48" i="21" s="1"/>
  <c r="Q48" i="21"/>
  <c r="N48" i="21" s="1"/>
  <c r="W47" i="24"/>
  <c r="Y47" i="24" s="1"/>
  <c r="AB47" i="24" s="1"/>
  <c r="W46" i="16"/>
  <c r="Q46" i="16"/>
  <c r="N46" i="16" s="1"/>
  <c r="J55" i="18"/>
  <c r="I55" i="18"/>
  <c r="J55" i="22"/>
  <c r="I55" i="22"/>
  <c r="J55" i="25"/>
  <c r="I55" i="25"/>
  <c r="M54" i="25"/>
  <c r="L49" i="24"/>
  <c r="Z49" i="18"/>
  <c r="Z48" i="17"/>
  <c r="X48" i="17"/>
  <c r="AA48" i="17" s="1"/>
  <c r="Y48" i="17"/>
  <c r="AB48" i="17" s="1"/>
  <c r="W45" i="11"/>
  <c r="X45" i="11" s="1"/>
  <c r="AA45" i="11" s="1"/>
  <c r="N54" i="18"/>
  <c r="L49" i="23"/>
  <c r="L49" i="20"/>
  <c r="N54" i="22"/>
  <c r="M54" i="22"/>
  <c r="L48" i="16"/>
  <c r="P45" i="11"/>
  <c r="M45" i="11" s="1"/>
  <c r="R56" i="15"/>
  <c r="T56" i="15" s="1"/>
  <c r="S56" i="15"/>
  <c r="U56" i="15" s="1"/>
  <c r="S56" i="21"/>
  <c r="U56" i="21" s="1"/>
  <c r="R56" i="21"/>
  <c r="T56" i="21" s="1"/>
  <c r="R55" i="20"/>
  <c r="T55" i="20" s="1"/>
  <c r="S55" i="20"/>
  <c r="U55" i="20" s="1"/>
  <c r="S55" i="23"/>
  <c r="U55" i="23" s="1"/>
  <c r="R55" i="23"/>
  <c r="T55" i="23" s="1"/>
  <c r="S57" i="25"/>
  <c r="R57" i="25"/>
  <c r="T57" i="25" s="1"/>
  <c r="S55" i="24"/>
  <c r="U55" i="24" s="1"/>
  <c r="R55" i="24"/>
  <c r="T55" i="24" s="1"/>
  <c r="S56" i="17"/>
  <c r="U56" i="17" s="1"/>
  <c r="R56" i="17"/>
  <c r="T56" i="17" s="1"/>
  <c r="R57" i="18"/>
  <c r="T57" i="18" s="1"/>
  <c r="S57" i="18"/>
  <c r="U57" i="18" s="1"/>
  <c r="S57" i="22"/>
  <c r="U57" i="22" s="1"/>
  <c r="R57" i="22"/>
  <c r="T57" i="22" s="1"/>
  <c r="K56" i="25"/>
  <c r="K55" i="17"/>
  <c r="E57" i="25"/>
  <c r="G57" i="25"/>
  <c r="H57" i="25"/>
  <c r="F57" i="25"/>
  <c r="D56" i="24"/>
  <c r="A56" i="24" s="1"/>
  <c r="C57" i="24"/>
  <c r="D58" i="25"/>
  <c r="A58" i="25" s="1"/>
  <c r="C59" i="25"/>
  <c r="V56" i="25"/>
  <c r="G55" i="24"/>
  <c r="E55" i="24"/>
  <c r="H55" i="24"/>
  <c r="F55" i="24"/>
  <c r="F55" i="23"/>
  <c r="H55" i="23"/>
  <c r="E55" i="23"/>
  <c r="G55" i="23"/>
  <c r="C57" i="23"/>
  <c r="D56" i="23"/>
  <c r="A56" i="23" s="1"/>
  <c r="F57" i="22"/>
  <c r="H57" i="22"/>
  <c r="E57" i="22"/>
  <c r="G57" i="22"/>
  <c r="V56" i="22"/>
  <c r="E56" i="21"/>
  <c r="G56" i="21"/>
  <c r="H56" i="21"/>
  <c r="F56" i="21"/>
  <c r="K56" i="22"/>
  <c r="C59" i="22"/>
  <c r="D58" i="22"/>
  <c r="A58" i="22" s="1"/>
  <c r="K55" i="21"/>
  <c r="C57" i="20"/>
  <c r="D56" i="20"/>
  <c r="A56" i="20" s="1"/>
  <c r="C58" i="21"/>
  <c r="D57" i="21"/>
  <c r="A57" i="21" s="1"/>
  <c r="U55" i="21"/>
  <c r="V55" i="21" s="1"/>
  <c r="G55" i="20"/>
  <c r="E55" i="20"/>
  <c r="H55" i="20"/>
  <c r="F55" i="20"/>
  <c r="F57" i="18"/>
  <c r="H57" i="18"/>
  <c r="G57" i="18"/>
  <c r="E57" i="18"/>
  <c r="K56" i="18"/>
  <c r="C59" i="18"/>
  <c r="D59" i="18" s="1"/>
  <c r="A58" i="18"/>
  <c r="V56" i="18"/>
  <c r="E56" i="17"/>
  <c r="G56" i="17"/>
  <c r="F56" i="17"/>
  <c r="H56" i="17"/>
  <c r="U52" i="16"/>
  <c r="S54" i="16" s="1"/>
  <c r="T52" i="16"/>
  <c r="R54" i="16" s="1"/>
  <c r="D57" i="17"/>
  <c r="A57" i="17" s="1"/>
  <c r="C58" i="17"/>
  <c r="U55" i="17"/>
  <c r="V55" i="17" s="1"/>
  <c r="D55" i="16"/>
  <c r="A55" i="16" s="1"/>
  <c r="C56" i="16"/>
  <c r="E56" i="15"/>
  <c r="G56" i="15"/>
  <c r="F56" i="15"/>
  <c r="H56" i="15"/>
  <c r="C58" i="15"/>
  <c r="D57" i="15"/>
  <c r="A57" i="15" s="1"/>
  <c r="K55" i="15"/>
  <c r="U55" i="15"/>
  <c r="V55" i="15" s="1"/>
  <c r="K49" i="11"/>
  <c r="S52" i="11"/>
  <c r="V49" i="11"/>
  <c r="V52" i="11" s="1"/>
  <c r="E52" i="11"/>
  <c r="L47" i="11"/>
  <c r="C55" i="11"/>
  <c r="D55" i="11" s="1"/>
  <c r="P48" i="24" l="1"/>
  <c r="M48" i="24" s="1"/>
  <c r="Y49" i="25"/>
  <c r="AB49" i="25" s="1"/>
  <c r="P49" i="21"/>
  <c r="M49" i="21" s="1"/>
  <c r="Z49" i="25"/>
  <c r="Y52" i="25"/>
  <c r="AB54" i="25" s="1"/>
  <c r="X48" i="15"/>
  <c r="AA48" i="15" s="1"/>
  <c r="Z48" i="15"/>
  <c r="Z54" i="25"/>
  <c r="X49" i="18"/>
  <c r="AA49" i="18" s="1"/>
  <c r="Y52" i="18"/>
  <c r="AB54" i="18" s="1"/>
  <c r="X49" i="25"/>
  <c r="AA49" i="25" s="1"/>
  <c r="Y49" i="18"/>
  <c r="AB49" i="18" s="1"/>
  <c r="W48" i="20"/>
  <c r="Z48" i="20" s="1"/>
  <c r="Z54" i="18"/>
  <c r="W47" i="16"/>
  <c r="Y47" i="16" s="1"/>
  <c r="AB47" i="16" s="1"/>
  <c r="Z47" i="24"/>
  <c r="W46" i="11"/>
  <c r="X46" i="11" s="1"/>
  <c r="AA46" i="11" s="1"/>
  <c r="W49" i="21"/>
  <c r="Z49" i="21" s="1"/>
  <c r="Q49" i="21"/>
  <c r="N49" i="21" s="1"/>
  <c r="Q49" i="15"/>
  <c r="N49" i="15" s="1"/>
  <c r="X49" i="22"/>
  <c r="AA49" i="22" s="1"/>
  <c r="Y49" i="22"/>
  <c r="AB49" i="22" s="1"/>
  <c r="Z49" i="22"/>
  <c r="W49" i="15"/>
  <c r="Z49" i="15" s="1"/>
  <c r="W49" i="17"/>
  <c r="W52" i="17" s="1"/>
  <c r="Z54" i="17" s="1"/>
  <c r="W52" i="22"/>
  <c r="X52" i="22" s="1"/>
  <c r="AA54" i="22" s="1"/>
  <c r="W48" i="23"/>
  <c r="Y48" i="23" s="1"/>
  <c r="AB48" i="23" s="1"/>
  <c r="Z48" i="19"/>
  <c r="Y48" i="19"/>
  <c r="AB48" i="19" s="1"/>
  <c r="X48" i="19"/>
  <c r="AA48" i="19" s="1"/>
  <c r="AC49" i="23"/>
  <c r="O49" i="23"/>
  <c r="O52" i="23" s="1"/>
  <c r="AC49" i="24"/>
  <c r="O49" i="24"/>
  <c r="O52" i="24" s="1"/>
  <c r="N54" i="24" s="1"/>
  <c r="O49" i="19"/>
  <c r="W49" i="19" s="1"/>
  <c r="Z49" i="19" s="1"/>
  <c r="AC49" i="19"/>
  <c r="V55" i="19"/>
  <c r="Q48" i="19"/>
  <c r="N48" i="19" s="1"/>
  <c r="P48" i="19"/>
  <c r="M48" i="19" s="1"/>
  <c r="Q49" i="17"/>
  <c r="N49" i="17" s="1"/>
  <c r="O47" i="11"/>
  <c r="W47" i="11" s="1"/>
  <c r="AC47" i="11"/>
  <c r="AC48" i="16"/>
  <c r="O48" i="16"/>
  <c r="W48" i="16" s="1"/>
  <c r="Y48" i="16" s="1"/>
  <c r="AB48" i="16" s="1"/>
  <c r="X47" i="24"/>
  <c r="AA47" i="24" s="1"/>
  <c r="Z54" i="22"/>
  <c r="AC49" i="20"/>
  <c r="O49" i="20"/>
  <c r="W49" i="20" s="1"/>
  <c r="Y47" i="19"/>
  <c r="AB47" i="19" s="1"/>
  <c r="X47" i="19"/>
  <c r="AA47" i="19" s="1"/>
  <c r="C58" i="19"/>
  <c r="D57" i="19"/>
  <c r="A57" i="19" s="1"/>
  <c r="K55" i="19"/>
  <c r="R56" i="19"/>
  <c r="T56" i="19" s="1"/>
  <c r="E56" i="19"/>
  <c r="H56" i="19"/>
  <c r="S56" i="19"/>
  <c r="U56" i="19" s="1"/>
  <c r="G56" i="19"/>
  <c r="F56" i="19"/>
  <c r="N54" i="15"/>
  <c r="P49" i="15"/>
  <c r="M49" i="15" s="1"/>
  <c r="M54" i="17"/>
  <c r="Q48" i="24"/>
  <c r="N48" i="24" s="1"/>
  <c r="Q48" i="23"/>
  <c r="N48" i="23" s="1"/>
  <c r="I49" i="11"/>
  <c r="J49" i="11"/>
  <c r="Q46" i="11"/>
  <c r="N46" i="11" s="1"/>
  <c r="P49" i="17"/>
  <c r="M49" i="17" s="1"/>
  <c r="P48" i="20"/>
  <c r="M48" i="20" s="1"/>
  <c r="I56" i="18"/>
  <c r="J56" i="18"/>
  <c r="I56" i="22"/>
  <c r="J56" i="22"/>
  <c r="J56" i="25"/>
  <c r="I56" i="25"/>
  <c r="P47" i="16"/>
  <c r="M47" i="16" s="1"/>
  <c r="X48" i="21"/>
  <c r="AA48" i="21" s="1"/>
  <c r="Y48" i="21"/>
  <c r="AB48" i="21" s="1"/>
  <c r="Z46" i="16"/>
  <c r="Y46" i="16"/>
  <c r="AB46" i="16" s="1"/>
  <c r="X46" i="16"/>
  <c r="AA46" i="16" s="1"/>
  <c r="J55" i="21"/>
  <c r="I55" i="21"/>
  <c r="J55" i="17"/>
  <c r="I55" i="17"/>
  <c r="J55" i="15"/>
  <c r="I55" i="15"/>
  <c r="M54" i="15"/>
  <c r="M54" i="21"/>
  <c r="Z48" i="24"/>
  <c r="Y48" i="24"/>
  <c r="AB48" i="24" s="1"/>
  <c r="X48" i="24"/>
  <c r="AA48" i="24" s="1"/>
  <c r="Z48" i="23"/>
  <c r="Z47" i="16"/>
  <c r="Y46" i="11"/>
  <c r="AB46" i="11" s="1"/>
  <c r="Z46" i="11"/>
  <c r="Y45" i="11"/>
  <c r="AB45" i="11" s="1"/>
  <c r="Z45" i="11"/>
  <c r="L48" i="11"/>
  <c r="L55" i="25"/>
  <c r="L55" i="22"/>
  <c r="L55" i="18"/>
  <c r="L49" i="16"/>
  <c r="R55" i="16"/>
  <c r="T55" i="16" s="1"/>
  <c r="S55" i="16"/>
  <c r="U55" i="16" s="1"/>
  <c r="S57" i="15"/>
  <c r="R57" i="15"/>
  <c r="T57" i="15" s="1"/>
  <c r="R57" i="17"/>
  <c r="T57" i="17" s="1"/>
  <c r="S57" i="17"/>
  <c r="U57" i="17" s="1"/>
  <c r="R57" i="21"/>
  <c r="T57" i="21" s="1"/>
  <c r="S57" i="21"/>
  <c r="S56" i="20"/>
  <c r="U56" i="20" s="1"/>
  <c r="R56" i="20"/>
  <c r="T56" i="20" s="1"/>
  <c r="S58" i="22"/>
  <c r="U58" i="22" s="1"/>
  <c r="R58" i="22"/>
  <c r="T58" i="22" s="1"/>
  <c r="S56" i="23"/>
  <c r="U56" i="23" s="1"/>
  <c r="R56" i="23"/>
  <c r="T56" i="23" s="1"/>
  <c r="R58" i="25"/>
  <c r="T58" i="25" s="1"/>
  <c r="S58" i="25"/>
  <c r="U58" i="25" s="1"/>
  <c r="S58" i="18"/>
  <c r="U58" i="18" s="1"/>
  <c r="R58" i="18"/>
  <c r="T58" i="18" s="1"/>
  <c r="S56" i="24"/>
  <c r="U56" i="24" s="1"/>
  <c r="R56" i="24"/>
  <c r="T56" i="24" s="1"/>
  <c r="E58" i="25"/>
  <c r="G58" i="25"/>
  <c r="F58" i="25"/>
  <c r="H58" i="25"/>
  <c r="K56" i="21"/>
  <c r="K55" i="24"/>
  <c r="D59" i="25"/>
  <c r="A59" i="25" s="1"/>
  <c r="C60" i="25"/>
  <c r="F56" i="24"/>
  <c r="H56" i="24"/>
  <c r="G56" i="24"/>
  <c r="E56" i="24"/>
  <c r="K57" i="25"/>
  <c r="V55" i="24"/>
  <c r="D57" i="24"/>
  <c r="A57" i="24" s="1"/>
  <c r="C58" i="24"/>
  <c r="U57" i="25"/>
  <c r="V57" i="25" s="1"/>
  <c r="V57" i="22"/>
  <c r="D57" i="23"/>
  <c r="A57" i="23" s="1"/>
  <c r="C58" i="23"/>
  <c r="F56" i="23"/>
  <c r="H56" i="23"/>
  <c r="G56" i="23"/>
  <c r="E56" i="23"/>
  <c r="V55" i="23"/>
  <c r="K55" i="23"/>
  <c r="F58" i="22"/>
  <c r="H58" i="22"/>
  <c r="G58" i="22"/>
  <c r="E58" i="22"/>
  <c r="C60" i="22"/>
  <c r="D59" i="22"/>
  <c r="A59" i="22" s="1"/>
  <c r="K57" i="22"/>
  <c r="E57" i="21"/>
  <c r="G57" i="21"/>
  <c r="F57" i="21"/>
  <c r="H57" i="21"/>
  <c r="D58" i="21"/>
  <c r="A58" i="21" s="1"/>
  <c r="O58" i="21" s="1"/>
  <c r="C59" i="21"/>
  <c r="C58" i="20"/>
  <c r="D57" i="20"/>
  <c r="A57" i="20" s="1"/>
  <c r="V55" i="20"/>
  <c r="K55" i="20"/>
  <c r="F56" i="20"/>
  <c r="H56" i="20"/>
  <c r="G56" i="20"/>
  <c r="E56" i="20"/>
  <c r="V56" i="21"/>
  <c r="K56" i="17"/>
  <c r="V57" i="18"/>
  <c r="F58" i="18"/>
  <c r="H58" i="18"/>
  <c r="E58" i="18"/>
  <c r="G58" i="18"/>
  <c r="K57" i="18"/>
  <c r="C60" i="18"/>
  <c r="D60" i="18" s="1"/>
  <c r="A59" i="18"/>
  <c r="E57" i="17"/>
  <c r="G57" i="17"/>
  <c r="H57" i="17"/>
  <c r="F57" i="17"/>
  <c r="V56" i="15"/>
  <c r="D56" i="16"/>
  <c r="A56" i="16" s="1"/>
  <c r="C57" i="16"/>
  <c r="D58" i="17"/>
  <c r="A58" i="17" s="1"/>
  <c r="C59" i="17"/>
  <c r="F55" i="16"/>
  <c r="H55" i="16"/>
  <c r="G55" i="16"/>
  <c r="E55" i="16"/>
  <c r="V56" i="17"/>
  <c r="E57" i="15"/>
  <c r="G57" i="15"/>
  <c r="H57" i="15"/>
  <c r="F57" i="15"/>
  <c r="K56" i="15"/>
  <c r="C59" i="15"/>
  <c r="D58" i="15"/>
  <c r="A58" i="15" s="1"/>
  <c r="U52" i="11"/>
  <c r="S54" i="11" s="1"/>
  <c r="T52" i="11"/>
  <c r="R54" i="11" s="1"/>
  <c r="C56" i="11"/>
  <c r="D56" i="11" s="1"/>
  <c r="A55" i="11"/>
  <c r="H57" i="20" l="1"/>
  <c r="G57" i="20"/>
  <c r="X48" i="23"/>
  <c r="AA48" i="23" s="1"/>
  <c r="X48" i="20"/>
  <c r="AA48" i="20" s="1"/>
  <c r="Y48" i="20"/>
  <c r="AB48" i="20" s="1"/>
  <c r="W52" i="20"/>
  <c r="Z54" i="20" s="1"/>
  <c r="X47" i="16"/>
  <c r="AA47" i="16" s="1"/>
  <c r="W49" i="23"/>
  <c r="Y49" i="23" s="1"/>
  <c r="AB49" i="23" s="1"/>
  <c r="P47" i="11"/>
  <c r="M47" i="11" s="1"/>
  <c r="O52" i="20"/>
  <c r="N54" i="20" s="1"/>
  <c r="Y52" i="22"/>
  <c r="AB54" i="22" s="1"/>
  <c r="Y49" i="21"/>
  <c r="AB49" i="21" s="1"/>
  <c r="W52" i="15"/>
  <c r="Z54" i="15" s="1"/>
  <c r="X49" i="21"/>
  <c r="AA49" i="21" s="1"/>
  <c r="X49" i="15"/>
  <c r="AA49" i="15" s="1"/>
  <c r="W52" i="21"/>
  <c r="Z54" i="21" s="1"/>
  <c r="Y49" i="15"/>
  <c r="AB49" i="15" s="1"/>
  <c r="Z49" i="23"/>
  <c r="W52" i="19"/>
  <c r="Y52" i="19" s="1"/>
  <c r="AB54" i="19" s="1"/>
  <c r="X49" i="17"/>
  <c r="AA49" i="17" s="1"/>
  <c r="Y49" i="17"/>
  <c r="AB49" i="17" s="1"/>
  <c r="Z49" i="17"/>
  <c r="X52" i="17"/>
  <c r="AA54" i="17" s="1"/>
  <c r="X49" i="19"/>
  <c r="AA49" i="19" s="1"/>
  <c r="Y49" i="19"/>
  <c r="AB49" i="19" s="1"/>
  <c r="O52" i="19"/>
  <c r="Z48" i="16"/>
  <c r="O55" i="22"/>
  <c r="Q55" i="22" s="1"/>
  <c r="N55" i="22" s="1"/>
  <c r="AC55" i="22"/>
  <c r="AC55" i="25"/>
  <c r="O55" i="25"/>
  <c r="P55" i="25" s="1"/>
  <c r="M55" i="25" s="1"/>
  <c r="O55" i="18"/>
  <c r="Q55" i="18" s="1"/>
  <c r="N55" i="18" s="1"/>
  <c r="AC55" i="18"/>
  <c r="O48" i="11"/>
  <c r="Q48" i="11" s="1"/>
  <c r="N48" i="11" s="1"/>
  <c r="AC48" i="11"/>
  <c r="O49" i="16"/>
  <c r="Q49" i="16" s="1"/>
  <c r="N49" i="16" s="1"/>
  <c r="AC49" i="16"/>
  <c r="Q47" i="11"/>
  <c r="N47" i="11" s="1"/>
  <c r="J55" i="19"/>
  <c r="I55" i="19"/>
  <c r="R57" i="19"/>
  <c r="T57" i="19" s="1"/>
  <c r="G57" i="19"/>
  <c r="H57" i="19"/>
  <c r="S57" i="19"/>
  <c r="U57" i="19" s="1"/>
  <c r="E57" i="19"/>
  <c r="F57" i="19"/>
  <c r="K56" i="19"/>
  <c r="V56" i="19"/>
  <c r="C59" i="19"/>
  <c r="D58" i="19"/>
  <c r="A58" i="19" s="1"/>
  <c r="Q49" i="19"/>
  <c r="N49" i="19" s="1"/>
  <c r="P49" i="19"/>
  <c r="M49" i="19" s="1"/>
  <c r="Y52" i="17"/>
  <c r="AB54" i="17" s="1"/>
  <c r="N54" i="17"/>
  <c r="Q49" i="24"/>
  <c r="N49" i="24" s="1"/>
  <c r="P49" i="23"/>
  <c r="M49" i="23" s="1"/>
  <c r="N54" i="23"/>
  <c r="Q49" i="23"/>
  <c r="N49" i="23" s="1"/>
  <c r="X48" i="16"/>
  <c r="AA48" i="16" s="1"/>
  <c r="W49" i="24"/>
  <c r="P49" i="24"/>
  <c r="M49" i="24" s="1"/>
  <c r="J58" i="21"/>
  <c r="I58" i="21"/>
  <c r="P49" i="20"/>
  <c r="M49" i="20" s="1"/>
  <c r="Q49" i="20"/>
  <c r="N49" i="20" s="1"/>
  <c r="P48" i="16"/>
  <c r="M48" i="16" s="1"/>
  <c r="J56" i="15"/>
  <c r="I56" i="15"/>
  <c r="I57" i="18"/>
  <c r="J57" i="18"/>
  <c r="I56" i="17"/>
  <c r="J56" i="17"/>
  <c r="J57" i="22"/>
  <c r="I57" i="22"/>
  <c r="J57" i="25"/>
  <c r="I57" i="25"/>
  <c r="I56" i="21"/>
  <c r="J56" i="21"/>
  <c r="W48" i="11"/>
  <c r="Y48" i="11" s="1"/>
  <c r="AB48" i="11" s="1"/>
  <c r="Q48" i="16"/>
  <c r="N48" i="16" s="1"/>
  <c r="J55" i="23"/>
  <c r="I55" i="23"/>
  <c r="I55" i="24"/>
  <c r="J55" i="24"/>
  <c r="J55" i="20"/>
  <c r="I55" i="20"/>
  <c r="M54" i="24"/>
  <c r="M54" i="23"/>
  <c r="Z49" i="20"/>
  <c r="Y49" i="20"/>
  <c r="AB49" i="20" s="1"/>
  <c r="X49" i="20"/>
  <c r="AA49" i="20" s="1"/>
  <c r="L56" i="18"/>
  <c r="L55" i="15"/>
  <c r="L49" i="11"/>
  <c r="L55" i="17"/>
  <c r="L56" i="25"/>
  <c r="L56" i="22"/>
  <c r="L55" i="21"/>
  <c r="R58" i="15"/>
  <c r="T58" i="15" s="1"/>
  <c r="S58" i="15"/>
  <c r="U58" i="15" s="1"/>
  <c r="S58" i="17"/>
  <c r="U58" i="17" s="1"/>
  <c r="R58" i="17"/>
  <c r="T58" i="17" s="1"/>
  <c r="R57" i="20"/>
  <c r="T57" i="20" s="1"/>
  <c r="S57" i="20"/>
  <c r="U57" i="20" s="1"/>
  <c r="R57" i="24"/>
  <c r="T57" i="24" s="1"/>
  <c r="S57" i="24"/>
  <c r="U57" i="24" s="1"/>
  <c r="S59" i="25"/>
  <c r="U59" i="25" s="1"/>
  <c r="R59" i="25"/>
  <c r="T59" i="25" s="1"/>
  <c r="S55" i="11"/>
  <c r="R55" i="11"/>
  <c r="T55" i="11" s="1"/>
  <c r="R56" i="16"/>
  <c r="T56" i="16" s="1"/>
  <c r="S56" i="16"/>
  <c r="U56" i="16" s="1"/>
  <c r="S59" i="18"/>
  <c r="U59" i="18" s="1"/>
  <c r="R59" i="18"/>
  <c r="T59" i="18" s="1"/>
  <c r="R58" i="21"/>
  <c r="T58" i="21" s="1"/>
  <c r="S58" i="21"/>
  <c r="U58" i="21" s="1"/>
  <c r="S59" i="22"/>
  <c r="R59" i="22"/>
  <c r="T59" i="22" s="1"/>
  <c r="S57" i="23"/>
  <c r="U57" i="23" s="1"/>
  <c r="R57" i="23"/>
  <c r="T57" i="23" s="1"/>
  <c r="V56" i="24"/>
  <c r="E59" i="25"/>
  <c r="G59" i="25"/>
  <c r="H59" i="25"/>
  <c r="F59" i="25"/>
  <c r="V56" i="20"/>
  <c r="K56" i="20"/>
  <c r="F57" i="24"/>
  <c r="H57" i="24"/>
  <c r="E57" i="24"/>
  <c r="G57" i="24"/>
  <c r="V58" i="25"/>
  <c r="C59" i="24"/>
  <c r="D58" i="24"/>
  <c r="A58" i="24" s="1"/>
  <c r="K58" i="25"/>
  <c r="K56" i="24"/>
  <c r="C61" i="25"/>
  <c r="D60" i="25"/>
  <c r="A60" i="25" s="1"/>
  <c r="V56" i="23"/>
  <c r="K56" i="23"/>
  <c r="C59" i="23"/>
  <c r="D58" i="23"/>
  <c r="A58" i="23" s="1"/>
  <c r="F57" i="23"/>
  <c r="H57" i="23"/>
  <c r="E57" i="23"/>
  <c r="G57" i="23"/>
  <c r="V58" i="22"/>
  <c r="F59" i="22"/>
  <c r="H59" i="22"/>
  <c r="E59" i="22"/>
  <c r="G59" i="22"/>
  <c r="E58" i="21"/>
  <c r="G58" i="21"/>
  <c r="H58" i="21"/>
  <c r="F58" i="21"/>
  <c r="K58" i="22"/>
  <c r="C61" i="22"/>
  <c r="D60" i="22"/>
  <c r="A60" i="22" s="1"/>
  <c r="AB57" i="21"/>
  <c r="Z57" i="21"/>
  <c r="N57" i="21"/>
  <c r="W57" i="21"/>
  <c r="AA57" i="21"/>
  <c r="M57" i="21"/>
  <c r="K57" i="21"/>
  <c r="F57" i="20"/>
  <c r="E57" i="20"/>
  <c r="D59" i="21"/>
  <c r="A59" i="21" s="1"/>
  <c r="O59" i="21" s="1"/>
  <c r="C60" i="21"/>
  <c r="U57" i="21"/>
  <c r="V57" i="21" s="1"/>
  <c r="C59" i="20"/>
  <c r="D58" i="20"/>
  <c r="A58" i="20" s="1"/>
  <c r="V58" i="18"/>
  <c r="F59" i="18"/>
  <c r="H59" i="18"/>
  <c r="G59" i="18"/>
  <c r="E59" i="18"/>
  <c r="K58" i="18"/>
  <c r="C61" i="18"/>
  <c r="D61" i="18" s="1"/>
  <c r="A60" i="18"/>
  <c r="O60" i="18" s="1"/>
  <c r="E58" i="17"/>
  <c r="G58" i="17"/>
  <c r="F58" i="17"/>
  <c r="H58" i="17"/>
  <c r="V55" i="16"/>
  <c r="E56" i="16"/>
  <c r="G56" i="16"/>
  <c r="F56" i="16"/>
  <c r="H56" i="16"/>
  <c r="K57" i="17"/>
  <c r="V57" i="17"/>
  <c r="K55" i="16"/>
  <c r="D59" i="17"/>
  <c r="A59" i="17" s="1"/>
  <c r="C60" i="17"/>
  <c r="C58" i="16"/>
  <c r="D57" i="16"/>
  <c r="A57" i="16" s="1"/>
  <c r="E58" i="15"/>
  <c r="G58" i="15"/>
  <c r="F58" i="15"/>
  <c r="H58" i="15"/>
  <c r="C60" i="15"/>
  <c r="D59" i="15"/>
  <c r="A59" i="15" s="1"/>
  <c r="K57" i="15"/>
  <c r="U57" i="15"/>
  <c r="V57" i="15" s="1"/>
  <c r="F55" i="11"/>
  <c r="H55" i="11"/>
  <c r="G55" i="11"/>
  <c r="E55" i="11"/>
  <c r="A56" i="11"/>
  <c r="C57" i="11"/>
  <c r="D57" i="11" s="1"/>
  <c r="Y47" i="11"/>
  <c r="AB47" i="11" s="1"/>
  <c r="X47" i="11"/>
  <c r="AA47" i="11" s="1"/>
  <c r="Z47" i="11"/>
  <c r="W52" i="23" l="1"/>
  <c r="X52" i="23" s="1"/>
  <c r="AA54" i="23" s="1"/>
  <c r="X49" i="23"/>
  <c r="AA49" i="23" s="1"/>
  <c r="I57" i="21"/>
  <c r="J57" i="21"/>
  <c r="Y52" i="20"/>
  <c r="AB54" i="20" s="1"/>
  <c r="X52" i="20"/>
  <c r="AA54" i="20" s="1"/>
  <c r="W55" i="22"/>
  <c r="Y55" i="22" s="1"/>
  <c r="AB55" i="22" s="1"/>
  <c r="P55" i="22"/>
  <c r="M55" i="22" s="1"/>
  <c r="Y52" i="21"/>
  <c r="AB54" i="21" s="1"/>
  <c r="M54" i="20"/>
  <c r="Y52" i="15"/>
  <c r="AB54" i="15" s="1"/>
  <c r="X52" i="19"/>
  <c r="AA54" i="19" s="1"/>
  <c r="W55" i="18"/>
  <c r="Z55" i="18" s="1"/>
  <c r="O52" i="16"/>
  <c r="M54" i="16" s="1"/>
  <c r="X52" i="15"/>
  <c r="AA54" i="15" s="1"/>
  <c r="X52" i="21"/>
  <c r="AA54" i="21" s="1"/>
  <c r="Z54" i="19"/>
  <c r="W49" i="16"/>
  <c r="Y49" i="16" s="1"/>
  <c r="AB49" i="16" s="1"/>
  <c r="Z48" i="11"/>
  <c r="V57" i="19"/>
  <c r="L55" i="19"/>
  <c r="AC55" i="19" s="1"/>
  <c r="AC55" i="21"/>
  <c r="O55" i="21"/>
  <c r="W55" i="21" s="1"/>
  <c r="Z55" i="21" s="1"/>
  <c r="O56" i="22"/>
  <c r="P56" i="22" s="1"/>
  <c r="M56" i="22" s="1"/>
  <c r="AC56" i="22"/>
  <c r="Z54" i="23"/>
  <c r="O56" i="25"/>
  <c r="W56" i="25" s="1"/>
  <c r="AC56" i="25"/>
  <c r="O55" i="19"/>
  <c r="Q55" i="19" s="1"/>
  <c r="N55" i="19" s="1"/>
  <c r="AC56" i="18"/>
  <c r="O56" i="18"/>
  <c r="P56" i="18" s="1"/>
  <c r="M56" i="18" s="1"/>
  <c r="O55" i="17"/>
  <c r="W55" i="17" s="1"/>
  <c r="AC55" i="17"/>
  <c r="O49" i="11"/>
  <c r="O52" i="11" s="1"/>
  <c r="N54" i="11" s="1"/>
  <c r="AC49" i="11"/>
  <c r="O55" i="15"/>
  <c r="AC55" i="15"/>
  <c r="N54" i="19"/>
  <c r="M54" i="19"/>
  <c r="R58" i="19"/>
  <c r="T58" i="19" s="1"/>
  <c r="E58" i="19"/>
  <c r="H58" i="19"/>
  <c r="S58" i="19"/>
  <c r="U58" i="19" s="1"/>
  <c r="G58" i="19"/>
  <c r="F58" i="19"/>
  <c r="K57" i="19"/>
  <c r="C60" i="19"/>
  <c r="D59" i="19"/>
  <c r="A59" i="19" s="1"/>
  <c r="J56" i="19"/>
  <c r="I56" i="19"/>
  <c r="Q55" i="25"/>
  <c r="N55" i="25" s="1"/>
  <c r="W55" i="25"/>
  <c r="Z55" i="25" s="1"/>
  <c r="Y52" i="23"/>
  <c r="AB54" i="23" s="1"/>
  <c r="P49" i="16"/>
  <c r="M49" i="16" s="1"/>
  <c r="P48" i="11"/>
  <c r="M48" i="11" s="1"/>
  <c r="X48" i="11"/>
  <c r="AA48" i="11" s="1"/>
  <c r="P55" i="18"/>
  <c r="M55" i="18" s="1"/>
  <c r="I60" i="18"/>
  <c r="J60" i="18"/>
  <c r="Z49" i="24"/>
  <c r="Y49" i="24"/>
  <c r="AB49" i="24" s="1"/>
  <c r="X49" i="24"/>
  <c r="AA49" i="24" s="1"/>
  <c r="W52" i="24"/>
  <c r="I59" i="21"/>
  <c r="J59" i="21"/>
  <c r="J57" i="15"/>
  <c r="I57" i="15"/>
  <c r="J58" i="18"/>
  <c r="I58" i="18"/>
  <c r="I58" i="25"/>
  <c r="J58" i="25"/>
  <c r="I56" i="20"/>
  <c r="J56" i="20"/>
  <c r="J57" i="17"/>
  <c r="I57" i="17"/>
  <c r="I58" i="22"/>
  <c r="J58" i="22"/>
  <c r="I56" i="23"/>
  <c r="J56" i="23"/>
  <c r="I56" i="24"/>
  <c r="J56" i="24"/>
  <c r="P56" i="25"/>
  <c r="M56" i="25" s="1"/>
  <c r="J55" i="16"/>
  <c r="I55" i="16"/>
  <c r="Z49" i="16"/>
  <c r="L57" i="18"/>
  <c r="Z55" i="22"/>
  <c r="X55" i="22"/>
  <c r="AA55" i="22" s="1"/>
  <c r="L55" i="24"/>
  <c r="L57" i="25"/>
  <c r="L57" i="22"/>
  <c r="L55" i="23"/>
  <c r="L56" i="17"/>
  <c r="L56" i="15"/>
  <c r="L56" i="21"/>
  <c r="L55" i="20"/>
  <c r="V57" i="23"/>
  <c r="S59" i="15"/>
  <c r="U59" i="15" s="1"/>
  <c r="R59" i="15"/>
  <c r="T59" i="15" s="1"/>
  <c r="S57" i="16"/>
  <c r="U57" i="16" s="1"/>
  <c r="R57" i="16"/>
  <c r="T57" i="16" s="1"/>
  <c r="S60" i="18"/>
  <c r="U60" i="18" s="1"/>
  <c r="R60" i="18"/>
  <c r="T60" i="18" s="1"/>
  <c r="R58" i="20"/>
  <c r="T58" i="20" s="1"/>
  <c r="S58" i="20"/>
  <c r="U58" i="20" s="1"/>
  <c r="S58" i="23"/>
  <c r="U58" i="23" s="1"/>
  <c r="R58" i="23"/>
  <c r="T58" i="23" s="1"/>
  <c r="S56" i="11"/>
  <c r="U56" i="11" s="1"/>
  <c r="R56" i="11"/>
  <c r="T56" i="11" s="1"/>
  <c r="S59" i="17"/>
  <c r="U59" i="17" s="1"/>
  <c r="R59" i="17"/>
  <c r="T59" i="17" s="1"/>
  <c r="R59" i="21"/>
  <c r="T59" i="21" s="1"/>
  <c r="S59" i="21"/>
  <c r="U59" i="21" s="1"/>
  <c r="R60" i="22"/>
  <c r="T60" i="22" s="1"/>
  <c r="S60" i="22"/>
  <c r="U60" i="22" s="1"/>
  <c r="R60" i="25"/>
  <c r="T60" i="25" s="1"/>
  <c r="S60" i="25"/>
  <c r="R58" i="24"/>
  <c r="T58" i="24" s="1"/>
  <c r="S58" i="24"/>
  <c r="U58" i="24" s="1"/>
  <c r="K57" i="24"/>
  <c r="K58" i="17"/>
  <c r="F60" i="25"/>
  <c r="H60" i="25"/>
  <c r="E60" i="25"/>
  <c r="G60" i="25"/>
  <c r="K59" i="25"/>
  <c r="C65" i="25"/>
  <c r="D61" i="25"/>
  <c r="A61" i="25" s="1"/>
  <c r="O61" i="25" s="1"/>
  <c r="C60" i="24"/>
  <c r="D59" i="24"/>
  <c r="A59" i="24" s="1"/>
  <c r="O59" i="24" s="1"/>
  <c r="V57" i="20"/>
  <c r="K57" i="20"/>
  <c r="F58" i="24"/>
  <c r="H58" i="24"/>
  <c r="G58" i="24"/>
  <c r="E58" i="24"/>
  <c r="V59" i="25"/>
  <c r="V57" i="24"/>
  <c r="F58" i="23"/>
  <c r="H58" i="23"/>
  <c r="G58" i="23"/>
  <c r="E58" i="23"/>
  <c r="K57" i="23"/>
  <c r="D59" i="23"/>
  <c r="A59" i="23" s="1"/>
  <c r="C60" i="23"/>
  <c r="F60" i="22"/>
  <c r="H60" i="22"/>
  <c r="G60" i="22"/>
  <c r="E60" i="22"/>
  <c r="V59" i="18"/>
  <c r="E59" i="21"/>
  <c r="G59" i="21"/>
  <c r="F59" i="21"/>
  <c r="H59" i="21"/>
  <c r="D61" i="22"/>
  <c r="A61" i="22" s="1"/>
  <c r="O61" i="22" s="1"/>
  <c r="C65" i="22"/>
  <c r="K59" i="22"/>
  <c r="U59" i="22"/>
  <c r="V59" i="22" s="1"/>
  <c r="L58" i="21"/>
  <c r="V58" i="21"/>
  <c r="C60" i="20"/>
  <c r="D59" i="20"/>
  <c r="A59" i="20" s="1"/>
  <c r="C61" i="21"/>
  <c r="D60" i="21"/>
  <c r="A60" i="21" s="1"/>
  <c r="O60" i="21" s="1"/>
  <c r="AB58" i="21"/>
  <c r="Z58" i="21"/>
  <c r="N58" i="21"/>
  <c r="AA58" i="21"/>
  <c r="W58" i="21"/>
  <c r="M58" i="21"/>
  <c r="K58" i="21"/>
  <c r="F58" i="20"/>
  <c r="H58" i="20"/>
  <c r="G58" i="20"/>
  <c r="E58" i="20"/>
  <c r="X57" i="21"/>
  <c r="Y57" i="21"/>
  <c r="F60" i="18"/>
  <c r="H60" i="18"/>
  <c r="E60" i="18"/>
  <c r="G60" i="18"/>
  <c r="AA59" i="18"/>
  <c r="W59" i="18"/>
  <c r="M59" i="18"/>
  <c r="AB59" i="18"/>
  <c r="Z59" i="18"/>
  <c r="N59" i="18"/>
  <c r="A61" i="18"/>
  <c r="O61" i="18" s="1"/>
  <c r="C65" i="18"/>
  <c r="D65" i="18" s="1"/>
  <c r="K59" i="18"/>
  <c r="E59" i="17"/>
  <c r="G59" i="17"/>
  <c r="H59" i="17"/>
  <c r="F59" i="17"/>
  <c r="V58" i="17"/>
  <c r="D58" i="16"/>
  <c r="A58" i="16" s="1"/>
  <c r="C59" i="16"/>
  <c r="E57" i="16"/>
  <c r="G57" i="16"/>
  <c r="F57" i="16"/>
  <c r="H57" i="16"/>
  <c r="C61" i="17"/>
  <c r="D60" i="17"/>
  <c r="A60" i="17" s="1"/>
  <c r="V56" i="16"/>
  <c r="K56" i="16"/>
  <c r="V58" i="15"/>
  <c r="E59" i="15"/>
  <c r="G59" i="15"/>
  <c r="H59" i="15"/>
  <c r="F59" i="15"/>
  <c r="K58" i="15"/>
  <c r="C61" i="15"/>
  <c r="D60" i="15"/>
  <c r="A60" i="15" s="1"/>
  <c r="O60" i="15" s="1"/>
  <c r="E56" i="11"/>
  <c r="G56" i="11"/>
  <c r="H56" i="11"/>
  <c r="F56" i="11"/>
  <c r="U55" i="11"/>
  <c r="V55" i="11" s="1"/>
  <c r="K55" i="11"/>
  <c r="C58" i="11"/>
  <c r="D58" i="11" s="1"/>
  <c r="A57" i="11"/>
  <c r="AC58" i="21" l="1"/>
  <c r="L57" i="21"/>
  <c r="I59" i="18"/>
  <c r="J59" i="18"/>
  <c r="W49" i="11"/>
  <c r="W52" i="11" s="1"/>
  <c r="X52" i="11" s="1"/>
  <c r="AA54" i="11" s="1"/>
  <c r="X55" i="18"/>
  <c r="AA55" i="18" s="1"/>
  <c r="Y55" i="18"/>
  <c r="AB55" i="18" s="1"/>
  <c r="Q49" i="11"/>
  <c r="N49" i="11" s="1"/>
  <c r="X49" i="16"/>
  <c r="AA49" i="16" s="1"/>
  <c r="W52" i="16"/>
  <c r="X52" i="16" s="1"/>
  <c r="AA54" i="16" s="1"/>
  <c r="W55" i="19"/>
  <c r="Z55" i="19" s="1"/>
  <c r="AC56" i="21"/>
  <c r="O56" i="21"/>
  <c r="W56" i="21" s="1"/>
  <c r="O57" i="22"/>
  <c r="W57" i="22" s="1"/>
  <c r="AC57" i="22"/>
  <c r="AC55" i="23"/>
  <c r="O55" i="23"/>
  <c r="P55" i="23" s="1"/>
  <c r="M55" i="23" s="1"/>
  <c r="O55" i="24"/>
  <c r="W55" i="24" s="1"/>
  <c r="Z55" i="24" s="1"/>
  <c r="AC55" i="24"/>
  <c r="AC57" i="25"/>
  <c r="O57" i="25"/>
  <c r="P57" i="25" s="1"/>
  <c r="M57" i="25" s="1"/>
  <c r="P55" i="19"/>
  <c r="M55" i="19" s="1"/>
  <c r="O57" i="18"/>
  <c r="AC57" i="18"/>
  <c r="O56" i="17"/>
  <c r="W56" i="17" s="1"/>
  <c r="Z56" i="17" s="1"/>
  <c r="AC56" i="17"/>
  <c r="O56" i="15"/>
  <c r="W56" i="15" s="1"/>
  <c r="AC56" i="15"/>
  <c r="Q55" i="15"/>
  <c r="N55" i="15" s="1"/>
  <c r="AC55" i="20"/>
  <c r="O55" i="20"/>
  <c r="P55" i="20" s="1"/>
  <c r="M55" i="20" s="1"/>
  <c r="K58" i="19"/>
  <c r="X55" i="25"/>
  <c r="AA55" i="25" s="1"/>
  <c r="Y55" i="25"/>
  <c r="AB55" i="25" s="1"/>
  <c r="V58" i="19"/>
  <c r="C61" i="19"/>
  <c r="D60" i="19"/>
  <c r="A60" i="19" s="1"/>
  <c r="I57" i="19"/>
  <c r="J57" i="19"/>
  <c r="P49" i="11"/>
  <c r="M49" i="11" s="1"/>
  <c r="L56" i="19"/>
  <c r="R59" i="19"/>
  <c r="T59" i="19" s="1"/>
  <c r="E59" i="19"/>
  <c r="F59" i="19"/>
  <c r="S59" i="19"/>
  <c r="U59" i="19" s="1"/>
  <c r="G59" i="19"/>
  <c r="H59" i="19"/>
  <c r="P55" i="21"/>
  <c r="M55" i="21" s="1"/>
  <c r="M54" i="11"/>
  <c r="N54" i="16"/>
  <c r="Q55" i="17"/>
  <c r="N55" i="17" s="1"/>
  <c r="P55" i="17"/>
  <c r="M55" i="17" s="1"/>
  <c r="Y55" i="21"/>
  <c r="AB55" i="21" s="1"/>
  <c r="I60" i="15"/>
  <c r="J60" i="15"/>
  <c r="J61" i="18"/>
  <c r="I61" i="18"/>
  <c r="J61" i="25"/>
  <c r="I61" i="25"/>
  <c r="I59" i="25"/>
  <c r="J59" i="25"/>
  <c r="J59" i="24"/>
  <c r="I59" i="24"/>
  <c r="Y52" i="24"/>
  <c r="AB54" i="24" s="1"/>
  <c r="X52" i="24"/>
  <c r="AA54" i="24" s="1"/>
  <c r="Z54" i="24"/>
  <c r="I59" i="22"/>
  <c r="J59" i="22"/>
  <c r="J61" i="22"/>
  <c r="I61" i="22"/>
  <c r="J60" i="21"/>
  <c r="I60" i="21"/>
  <c r="I58" i="15"/>
  <c r="J58" i="15"/>
  <c r="J56" i="16"/>
  <c r="I56" i="16"/>
  <c r="J57" i="20"/>
  <c r="I57" i="20"/>
  <c r="J57" i="24"/>
  <c r="I57" i="24"/>
  <c r="J57" i="23"/>
  <c r="I57" i="23"/>
  <c r="J58" i="17"/>
  <c r="I58" i="17"/>
  <c r="Q55" i="21"/>
  <c r="N55" i="21" s="1"/>
  <c r="X55" i="21"/>
  <c r="AA55" i="21" s="1"/>
  <c r="Q56" i="25"/>
  <c r="N56" i="25" s="1"/>
  <c r="W55" i="15"/>
  <c r="Z55" i="15" s="1"/>
  <c r="P55" i="15"/>
  <c r="M55" i="15" s="1"/>
  <c r="Q57" i="22"/>
  <c r="N57" i="22" s="1"/>
  <c r="P56" i="21"/>
  <c r="M56" i="21" s="1"/>
  <c r="Q56" i="22"/>
  <c r="N56" i="22" s="1"/>
  <c r="W56" i="22"/>
  <c r="Q56" i="18"/>
  <c r="N56" i="18" s="1"/>
  <c r="W56" i="18"/>
  <c r="Y55" i="19"/>
  <c r="AB55" i="19" s="1"/>
  <c r="J55" i="11"/>
  <c r="I55" i="11"/>
  <c r="X49" i="11"/>
  <c r="AA49" i="11" s="1"/>
  <c r="L58" i="18"/>
  <c r="L58" i="25"/>
  <c r="Z56" i="25"/>
  <c r="X56" i="25"/>
  <c r="AA56" i="25" s="1"/>
  <c r="Y56" i="25"/>
  <c r="AB56" i="25" s="1"/>
  <c r="Z55" i="17"/>
  <c r="X55" i="17"/>
  <c r="AA55" i="17" s="1"/>
  <c r="Y55" i="17"/>
  <c r="AB55" i="17" s="1"/>
  <c r="L58" i="22"/>
  <c r="L56" i="20"/>
  <c r="L57" i="17"/>
  <c r="L57" i="15"/>
  <c r="L56" i="24"/>
  <c r="L56" i="23"/>
  <c r="L55" i="16"/>
  <c r="S57" i="11"/>
  <c r="U57" i="11" s="1"/>
  <c r="R57" i="11"/>
  <c r="T57" i="11" s="1"/>
  <c r="S60" i="15"/>
  <c r="R60" i="15"/>
  <c r="T60" i="15" s="1"/>
  <c r="S60" i="17"/>
  <c r="R60" i="17"/>
  <c r="T60" i="17" s="1"/>
  <c r="S61" i="18"/>
  <c r="R61" i="18"/>
  <c r="T61" i="18" s="1"/>
  <c r="S59" i="20"/>
  <c r="U59" i="20" s="1"/>
  <c r="R59" i="20"/>
  <c r="T59" i="20" s="1"/>
  <c r="R59" i="24"/>
  <c r="T59" i="24" s="1"/>
  <c r="S59" i="24"/>
  <c r="U59" i="24" s="1"/>
  <c r="R61" i="25"/>
  <c r="T61" i="25" s="1"/>
  <c r="S61" i="25"/>
  <c r="S62" i="25" s="1"/>
  <c r="S58" i="16"/>
  <c r="U58" i="16" s="1"/>
  <c r="R58" i="16"/>
  <c r="T58" i="16" s="1"/>
  <c r="R60" i="21"/>
  <c r="T60" i="21" s="1"/>
  <c r="S60" i="21"/>
  <c r="U60" i="21" s="1"/>
  <c r="R61" i="22"/>
  <c r="T61" i="22" s="1"/>
  <c r="S61" i="22"/>
  <c r="U61" i="22" s="1"/>
  <c r="R59" i="23"/>
  <c r="T59" i="23" s="1"/>
  <c r="S59" i="23"/>
  <c r="U59" i="23" s="1"/>
  <c r="K58" i="23"/>
  <c r="K59" i="21"/>
  <c r="V58" i="24"/>
  <c r="F61" i="25"/>
  <c r="H61" i="25"/>
  <c r="E61" i="25"/>
  <c r="G61" i="25"/>
  <c r="AB58" i="24"/>
  <c r="N58" i="24"/>
  <c r="W58" i="24"/>
  <c r="M58" i="24"/>
  <c r="Z58" i="24"/>
  <c r="AA58" i="24"/>
  <c r="D60" i="24"/>
  <c r="A60" i="24" s="1"/>
  <c r="O60" i="24" s="1"/>
  <c r="C61" i="24"/>
  <c r="K58" i="24"/>
  <c r="AB60" i="25"/>
  <c r="Z60" i="25"/>
  <c r="N60" i="25"/>
  <c r="AA60" i="25"/>
  <c r="W60" i="25"/>
  <c r="K60" i="25"/>
  <c r="M60" i="25"/>
  <c r="U60" i="25"/>
  <c r="V60" i="25" s="1"/>
  <c r="F59" i="24"/>
  <c r="H59" i="24"/>
  <c r="E59" i="24"/>
  <c r="G59" i="24"/>
  <c r="C66" i="25"/>
  <c r="D65" i="25"/>
  <c r="A65" i="25" s="1"/>
  <c r="O65" i="25" s="1"/>
  <c r="P58" i="21"/>
  <c r="V60" i="22"/>
  <c r="C61" i="23"/>
  <c r="D60" i="23"/>
  <c r="A60" i="23" s="1"/>
  <c r="F59" i="23"/>
  <c r="H59" i="23"/>
  <c r="E59" i="23"/>
  <c r="G59" i="23"/>
  <c r="V58" i="23"/>
  <c r="F61" i="22"/>
  <c r="H61" i="22"/>
  <c r="E61" i="22"/>
  <c r="G61" i="22"/>
  <c r="V58" i="20"/>
  <c r="AA60" i="22"/>
  <c r="W60" i="22"/>
  <c r="M60" i="22"/>
  <c r="K60" i="22"/>
  <c r="Z60" i="22"/>
  <c r="N60" i="22"/>
  <c r="AB60" i="22"/>
  <c r="E60" i="21"/>
  <c r="G60" i="21"/>
  <c r="H60" i="21"/>
  <c r="F60" i="21"/>
  <c r="D65" i="22"/>
  <c r="A65" i="22" s="1"/>
  <c r="O65" i="22" s="1"/>
  <c r="C66" i="22"/>
  <c r="L59" i="21"/>
  <c r="AB59" i="21"/>
  <c r="Z59" i="21"/>
  <c r="N59" i="21"/>
  <c r="M59" i="21"/>
  <c r="AA59" i="21"/>
  <c r="W59" i="21"/>
  <c r="K58" i="20"/>
  <c r="X58" i="21"/>
  <c r="Y58" i="21"/>
  <c r="D60" i="20"/>
  <c r="A60" i="20" s="1"/>
  <c r="C61" i="20"/>
  <c r="V59" i="21"/>
  <c r="C65" i="21"/>
  <c r="D61" i="21"/>
  <c r="A61" i="21" s="1"/>
  <c r="O61" i="21" s="1"/>
  <c r="F59" i="20"/>
  <c r="H59" i="20"/>
  <c r="E59" i="20"/>
  <c r="G59" i="20"/>
  <c r="V60" i="18"/>
  <c r="F61" i="18"/>
  <c r="H61" i="18"/>
  <c r="G61" i="18"/>
  <c r="E61" i="18"/>
  <c r="AA60" i="18"/>
  <c r="W60" i="18"/>
  <c r="M60" i="18"/>
  <c r="K60" i="18"/>
  <c r="Z60" i="18"/>
  <c r="N60" i="18"/>
  <c r="AB60" i="18"/>
  <c r="L60" i="18"/>
  <c r="A65" i="18"/>
  <c r="O65" i="18" s="1"/>
  <c r="C66" i="18"/>
  <c r="D66" i="18" s="1"/>
  <c r="Y59" i="18"/>
  <c r="X59" i="18"/>
  <c r="V57" i="16"/>
  <c r="E60" i="17"/>
  <c r="G60" i="17"/>
  <c r="F60" i="17"/>
  <c r="H60" i="17"/>
  <c r="K57" i="16"/>
  <c r="K59" i="17"/>
  <c r="D59" i="16"/>
  <c r="A59" i="16" s="1"/>
  <c r="C60" i="16"/>
  <c r="V59" i="15"/>
  <c r="C65" i="17"/>
  <c r="D61" i="17"/>
  <c r="A61" i="17" s="1"/>
  <c r="V59" i="17"/>
  <c r="E58" i="16"/>
  <c r="G58" i="16"/>
  <c r="F58" i="16"/>
  <c r="H58" i="16"/>
  <c r="E60" i="15"/>
  <c r="G60" i="15"/>
  <c r="F60" i="15"/>
  <c r="H60" i="15"/>
  <c r="AA59" i="15"/>
  <c r="W59" i="15"/>
  <c r="M59" i="15"/>
  <c r="AB59" i="15"/>
  <c r="Z59" i="15"/>
  <c r="N59" i="15"/>
  <c r="C65" i="15"/>
  <c r="D61" i="15"/>
  <c r="A61" i="15" s="1"/>
  <c r="O61" i="15" s="1"/>
  <c r="K59" i="15"/>
  <c r="E57" i="11"/>
  <c r="G57" i="11"/>
  <c r="F57" i="11"/>
  <c r="H57" i="11"/>
  <c r="A58" i="11"/>
  <c r="C59" i="11"/>
  <c r="D59" i="11" s="1"/>
  <c r="V56" i="11"/>
  <c r="K56" i="11"/>
  <c r="AC60" i="18" l="1"/>
  <c r="I60" i="25"/>
  <c r="J60" i="25"/>
  <c r="L59" i="18"/>
  <c r="J59" i="15"/>
  <c r="I59" i="15"/>
  <c r="J60" i="22"/>
  <c r="I60" i="22"/>
  <c r="O57" i="21"/>
  <c r="O62" i="21" s="1"/>
  <c r="AC57" i="21"/>
  <c r="J58" i="24"/>
  <c r="I58" i="24"/>
  <c r="Z54" i="11"/>
  <c r="Y49" i="11"/>
  <c r="AB49" i="11" s="1"/>
  <c r="Y52" i="11"/>
  <c r="AB54" i="11" s="1"/>
  <c r="X55" i="19"/>
  <c r="AA55" i="19" s="1"/>
  <c r="Z49" i="11"/>
  <c r="Y52" i="16"/>
  <c r="AB54" i="16" s="1"/>
  <c r="Z54" i="16"/>
  <c r="AC59" i="21"/>
  <c r="W57" i="25"/>
  <c r="Y57" i="25" s="1"/>
  <c r="AB57" i="25" s="1"/>
  <c r="Y56" i="15"/>
  <c r="AB56" i="15" s="1"/>
  <c r="Z56" i="15"/>
  <c r="O58" i="22"/>
  <c r="W58" i="22" s="1"/>
  <c r="AC58" i="22"/>
  <c r="AC56" i="23"/>
  <c r="O56" i="23"/>
  <c r="O56" i="24"/>
  <c r="W56" i="24" s="1"/>
  <c r="X56" i="24" s="1"/>
  <c r="AA56" i="24" s="1"/>
  <c r="AC56" i="24"/>
  <c r="AC58" i="25"/>
  <c r="O58" i="25"/>
  <c r="AC56" i="19"/>
  <c r="O56" i="19"/>
  <c r="W56" i="19" s="1"/>
  <c r="AC58" i="18"/>
  <c r="O58" i="18"/>
  <c r="O57" i="17"/>
  <c r="Q57" i="17" s="1"/>
  <c r="N57" i="17" s="1"/>
  <c r="AC57" i="17"/>
  <c r="AC57" i="15"/>
  <c r="O57" i="15"/>
  <c r="P57" i="15" s="1"/>
  <c r="M57" i="15" s="1"/>
  <c r="AC55" i="16"/>
  <c r="O55" i="16"/>
  <c r="Q55" i="16" s="1"/>
  <c r="N55" i="16" s="1"/>
  <c r="AC56" i="20"/>
  <c r="O56" i="20"/>
  <c r="W56" i="20" s="1"/>
  <c r="Z56" i="20" s="1"/>
  <c r="Y56" i="17"/>
  <c r="AB56" i="17" s="1"/>
  <c r="P56" i="17"/>
  <c r="M56" i="17" s="1"/>
  <c r="J58" i="19"/>
  <c r="I58" i="19"/>
  <c r="V59" i="19"/>
  <c r="S60" i="19"/>
  <c r="U60" i="19" s="1"/>
  <c r="E60" i="19"/>
  <c r="H60" i="19"/>
  <c r="R60" i="19"/>
  <c r="T60" i="19" s="1"/>
  <c r="G60" i="19"/>
  <c r="F60" i="19"/>
  <c r="Q56" i="17"/>
  <c r="N56" i="17" s="1"/>
  <c r="X56" i="17"/>
  <c r="AA56" i="17" s="1"/>
  <c r="K59" i="19"/>
  <c r="L57" i="19"/>
  <c r="D61" i="19"/>
  <c r="A61" i="19" s="1"/>
  <c r="C65" i="19"/>
  <c r="W55" i="23"/>
  <c r="Z55" i="23" s="1"/>
  <c r="X56" i="15"/>
  <c r="AA56" i="15" s="1"/>
  <c r="P56" i="15"/>
  <c r="M56" i="15" s="1"/>
  <c r="Q57" i="25"/>
  <c r="N57" i="25" s="1"/>
  <c r="P57" i="22"/>
  <c r="M57" i="22" s="1"/>
  <c r="L59" i="24"/>
  <c r="J61" i="15"/>
  <c r="I61" i="15"/>
  <c r="X55" i="15"/>
  <c r="AA55" i="15" s="1"/>
  <c r="Q56" i="15"/>
  <c r="N56" i="15" s="1"/>
  <c r="Y55" i="15"/>
  <c r="AB55" i="15" s="1"/>
  <c r="I59" i="17"/>
  <c r="J59" i="17"/>
  <c r="I65" i="18"/>
  <c r="J65" i="18"/>
  <c r="J65" i="25"/>
  <c r="I65" i="25"/>
  <c r="J60" i="24"/>
  <c r="I60" i="24"/>
  <c r="Q55" i="24"/>
  <c r="N55" i="24" s="1"/>
  <c r="J65" i="22"/>
  <c r="I65" i="22"/>
  <c r="I61" i="21"/>
  <c r="J61" i="21"/>
  <c r="Q56" i="21"/>
  <c r="N56" i="21" s="1"/>
  <c r="Q55" i="20"/>
  <c r="N55" i="20" s="1"/>
  <c r="I57" i="16"/>
  <c r="J57" i="16"/>
  <c r="I58" i="20"/>
  <c r="J58" i="20"/>
  <c r="J56" i="11"/>
  <c r="I56" i="11"/>
  <c r="J58" i="23"/>
  <c r="I58" i="23"/>
  <c r="Q55" i="23"/>
  <c r="N55" i="23" s="1"/>
  <c r="W55" i="20"/>
  <c r="X55" i="20" s="1"/>
  <c r="AA55" i="20" s="1"/>
  <c r="Y55" i="24"/>
  <c r="AB55" i="24" s="1"/>
  <c r="X55" i="24"/>
  <c r="AA55" i="24" s="1"/>
  <c r="P55" i="24"/>
  <c r="M55" i="24" s="1"/>
  <c r="W57" i="18"/>
  <c r="P57" i="18"/>
  <c r="M57" i="18" s="1"/>
  <c r="Q57" i="18"/>
  <c r="N57" i="18" s="1"/>
  <c r="Y56" i="22"/>
  <c r="AB56" i="22" s="1"/>
  <c r="Z56" i="22"/>
  <c r="X56" i="22"/>
  <c r="AA56" i="22" s="1"/>
  <c r="W56" i="23"/>
  <c r="X56" i="23" s="1"/>
  <c r="AA56" i="23" s="1"/>
  <c r="Z56" i="18"/>
  <c r="Y56" i="18"/>
  <c r="AB56" i="18" s="1"/>
  <c r="X56" i="18"/>
  <c r="AA56" i="18" s="1"/>
  <c r="E60" i="20"/>
  <c r="G60" i="20"/>
  <c r="Z57" i="22"/>
  <c r="X57" i="22"/>
  <c r="AA57" i="22" s="1"/>
  <c r="Y57" i="22"/>
  <c r="AB57" i="22" s="1"/>
  <c r="Z56" i="21"/>
  <c r="X56" i="21"/>
  <c r="AA56" i="21" s="1"/>
  <c r="Y56" i="21"/>
  <c r="AB56" i="21" s="1"/>
  <c r="L57" i="23"/>
  <c r="L57" i="24"/>
  <c r="L59" i="22"/>
  <c r="L58" i="17"/>
  <c r="L59" i="25"/>
  <c r="L57" i="20"/>
  <c r="L56" i="16"/>
  <c r="L58" i="15"/>
  <c r="U61" i="25"/>
  <c r="V61" i="25" s="1"/>
  <c r="V62" i="25" s="1"/>
  <c r="S61" i="15"/>
  <c r="U61" i="15" s="1"/>
  <c r="R61" i="15"/>
  <c r="T61" i="15" s="1"/>
  <c r="S58" i="11"/>
  <c r="R58" i="11"/>
  <c r="T58" i="11" s="1"/>
  <c r="S61" i="17"/>
  <c r="U61" i="17" s="1"/>
  <c r="R61" i="17"/>
  <c r="T61" i="17" s="1"/>
  <c r="S59" i="16"/>
  <c r="U59" i="16" s="1"/>
  <c r="R59" i="16"/>
  <c r="T59" i="16" s="1"/>
  <c r="S65" i="18"/>
  <c r="R65" i="18"/>
  <c r="T65" i="18" s="1"/>
  <c r="R61" i="21"/>
  <c r="T61" i="21" s="1"/>
  <c r="S61" i="21"/>
  <c r="R65" i="22"/>
  <c r="T65" i="22" s="1"/>
  <c r="S65" i="22"/>
  <c r="R65" i="25"/>
  <c r="T65" i="25" s="1"/>
  <c r="S65" i="25"/>
  <c r="R60" i="24"/>
  <c r="T60" i="24" s="1"/>
  <c r="S60" i="24"/>
  <c r="U60" i="24" s="1"/>
  <c r="P60" i="18"/>
  <c r="S60" i="20"/>
  <c r="U60" i="20" s="1"/>
  <c r="R60" i="20"/>
  <c r="T60" i="20" s="1"/>
  <c r="S60" i="23"/>
  <c r="U60" i="23" s="1"/>
  <c r="R60" i="23"/>
  <c r="T60" i="23" s="1"/>
  <c r="P59" i="21"/>
  <c r="Q58" i="21"/>
  <c r="F65" i="25"/>
  <c r="H65" i="25"/>
  <c r="G65" i="25"/>
  <c r="E65" i="25"/>
  <c r="L61" i="25"/>
  <c r="AA61" i="25"/>
  <c r="W61" i="25"/>
  <c r="M61" i="25"/>
  <c r="K61" i="25"/>
  <c r="AC61" i="25" s="1"/>
  <c r="AB61" i="25"/>
  <c r="Z61" i="25"/>
  <c r="N61" i="25"/>
  <c r="E62" i="25"/>
  <c r="C65" i="24"/>
  <c r="D61" i="24"/>
  <c r="A61" i="24" s="1"/>
  <c r="O61" i="24" s="1"/>
  <c r="Y58" i="24"/>
  <c r="X58" i="24"/>
  <c r="V59" i="23"/>
  <c r="C67" i="25"/>
  <c r="D66" i="25"/>
  <c r="A66" i="25" s="1"/>
  <c r="O66" i="25" s="1"/>
  <c r="V59" i="24"/>
  <c r="K59" i="24"/>
  <c r="Z59" i="24"/>
  <c r="AA59" i="24"/>
  <c r="AB59" i="24"/>
  <c r="N59" i="24"/>
  <c r="M59" i="24"/>
  <c r="W59" i="24"/>
  <c r="X60" i="25"/>
  <c r="Y60" i="25"/>
  <c r="F60" i="24"/>
  <c r="H60" i="24"/>
  <c r="G60" i="24"/>
  <c r="E60" i="24"/>
  <c r="V59" i="20"/>
  <c r="L60" i="21"/>
  <c r="F60" i="23"/>
  <c r="H60" i="23"/>
  <c r="G60" i="23"/>
  <c r="E60" i="23"/>
  <c r="K59" i="23"/>
  <c r="D61" i="23"/>
  <c r="A61" i="23" s="1"/>
  <c r="C65" i="23"/>
  <c r="G65" i="22"/>
  <c r="E65" i="22"/>
  <c r="F65" i="22"/>
  <c r="H65" i="22"/>
  <c r="S62" i="22"/>
  <c r="K59" i="20"/>
  <c r="E61" i="21"/>
  <c r="G61" i="21"/>
  <c r="F61" i="21"/>
  <c r="H61" i="21"/>
  <c r="D66" i="22"/>
  <c r="A66" i="22" s="1"/>
  <c r="O66" i="22" s="1"/>
  <c r="C67" i="22"/>
  <c r="L61" i="22"/>
  <c r="V61" i="22"/>
  <c r="V62" i="22" s="1"/>
  <c r="AB61" i="22"/>
  <c r="Z61" i="22"/>
  <c r="N61" i="22"/>
  <c r="AA61" i="22"/>
  <c r="W61" i="22"/>
  <c r="K61" i="22"/>
  <c r="M61" i="22"/>
  <c r="E62" i="22"/>
  <c r="Y60" i="22"/>
  <c r="X60" i="22"/>
  <c r="C66" i="21"/>
  <c r="D65" i="21"/>
  <c r="A65" i="21" s="1"/>
  <c r="O65" i="21" s="1"/>
  <c r="F60" i="20"/>
  <c r="H60" i="20"/>
  <c r="X59" i="21"/>
  <c r="Y59" i="21"/>
  <c r="C65" i="20"/>
  <c r="D61" i="20"/>
  <c r="A61" i="20" s="1"/>
  <c r="AB60" i="21"/>
  <c r="Z60" i="21"/>
  <c r="N60" i="21"/>
  <c r="AA60" i="21"/>
  <c r="W60" i="21"/>
  <c r="K60" i="21"/>
  <c r="M60" i="21"/>
  <c r="V60" i="21"/>
  <c r="G65" i="18"/>
  <c r="E65" i="18"/>
  <c r="H65" i="18"/>
  <c r="F65" i="18"/>
  <c r="A66" i="18"/>
  <c r="O66" i="18" s="1"/>
  <c r="C67" i="18"/>
  <c r="D67" i="18" s="1"/>
  <c r="AB61" i="18"/>
  <c r="Z61" i="18"/>
  <c r="N61" i="18"/>
  <c r="AA61" i="18"/>
  <c r="W61" i="18"/>
  <c r="K61" i="18"/>
  <c r="M61" i="18"/>
  <c r="E62" i="18"/>
  <c r="Y60" i="18"/>
  <c r="X60" i="18"/>
  <c r="L61" i="18"/>
  <c r="U61" i="18"/>
  <c r="V61" i="18" s="1"/>
  <c r="V62" i="18" s="1"/>
  <c r="S62" i="18"/>
  <c r="E61" i="17"/>
  <c r="G61" i="17"/>
  <c r="H61" i="17"/>
  <c r="F61" i="17"/>
  <c r="V58" i="16"/>
  <c r="C66" i="17"/>
  <c r="D65" i="17"/>
  <c r="A65" i="17" s="1"/>
  <c r="O65" i="17" s="1"/>
  <c r="C61" i="16"/>
  <c r="D60" i="16"/>
  <c r="A60" i="16" s="1"/>
  <c r="U60" i="17"/>
  <c r="V60" i="17" s="1"/>
  <c r="K58" i="16"/>
  <c r="E59" i="16"/>
  <c r="G59" i="16"/>
  <c r="F59" i="16"/>
  <c r="H59" i="16"/>
  <c r="K60" i="17"/>
  <c r="E61" i="15"/>
  <c r="G61" i="15"/>
  <c r="H61" i="15"/>
  <c r="F61" i="15"/>
  <c r="AA60" i="15"/>
  <c r="W60" i="15"/>
  <c r="M60" i="15"/>
  <c r="K60" i="15"/>
  <c r="AB60" i="15"/>
  <c r="Z60" i="15"/>
  <c r="N60" i="15"/>
  <c r="L60" i="15"/>
  <c r="C66" i="15"/>
  <c r="D65" i="15"/>
  <c r="A65" i="15" s="1"/>
  <c r="O65" i="15" s="1"/>
  <c r="Y59" i="15"/>
  <c r="X59" i="15"/>
  <c r="U60" i="15"/>
  <c r="V60" i="15" s="1"/>
  <c r="E58" i="11"/>
  <c r="G58" i="11"/>
  <c r="H58" i="11"/>
  <c r="F58" i="11"/>
  <c r="V57" i="11"/>
  <c r="K57" i="11"/>
  <c r="L55" i="11"/>
  <c r="C60" i="11"/>
  <c r="D60" i="11" s="1"/>
  <c r="A59" i="11"/>
  <c r="L60" i="25" l="1"/>
  <c r="AC60" i="15"/>
  <c r="AC60" i="21"/>
  <c r="AC61" i="18"/>
  <c r="AC61" i="22"/>
  <c r="L59" i="15"/>
  <c r="Q57" i="21"/>
  <c r="P57" i="21"/>
  <c r="L58" i="24"/>
  <c r="L60" i="22"/>
  <c r="O59" i="18"/>
  <c r="AC59" i="18"/>
  <c r="Z57" i="25"/>
  <c r="X57" i="25"/>
  <c r="AA57" i="25" s="1"/>
  <c r="P57" i="17"/>
  <c r="M57" i="17" s="1"/>
  <c r="AC59" i="24"/>
  <c r="L58" i="19"/>
  <c r="AC58" i="19" s="1"/>
  <c r="W57" i="15"/>
  <c r="X57" i="15" s="1"/>
  <c r="AA57" i="15" s="1"/>
  <c r="W57" i="17"/>
  <c r="Z57" i="17" s="1"/>
  <c r="Y56" i="20"/>
  <c r="AB56" i="20" s="1"/>
  <c r="X56" i="19"/>
  <c r="AA56" i="19" s="1"/>
  <c r="Z56" i="19"/>
  <c r="Y56" i="19"/>
  <c r="AB56" i="19" s="1"/>
  <c r="AC59" i="22"/>
  <c r="O59" i="22"/>
  <c r="P59" i="22" s="1"/>
  <c r="M59" i="22" s="1"/>
  <c r="Q58" i="22"/>
  <c r="N58" i="22" s="1"/>
  <c r="P58" i="22"/>
  <c r="M58" i="22" s="1"/>
  <c r="AC57" i="23"/>
  <c r="O57" i="23"/>
  <c r="W57" i="23" s="1"/>
  <c r="O57" i="24"/>
  <c r="AC57" i="24"/>
  <c r="Q56" i="24"/>
  <c r="N56" i="24" s="1"/>
  <c r="AC59" i="25"/>
  <c r="O59" i="25"/>
  <c r="O58" i="19"/>
  <c r="O57" i="19"/>
  <c r="W57" i="19" s="1"/>
  <c r="AC57" i="19"/>
  <c r="AC58" i="17"/>
  <c r="O58" i="17"/>
  <c r="W58" i="17" s="1"/>
  <c r="O55" i="11"/>
  <c r="W55" i="11" s="1"/>
  <c r="X55" i="11" s="1"/>
  <c r="AA55" i="11" s="1"/>
  <c r="AC55" i="11"/>
  <c r="E62" i="15"/>
  <c r="AC58" i="15"/>
  <c r="O58" i="15"/>
  <c r="AC56" i="16"/>
  <c r="O56" i="16"/>
  <c r="Q56" i="16" s="1"/>
  <c r="N56" i="16" s="1"/>
  <c r="X55" i="23"/>
  <c r="AA55" i="23" s="1"/>
  <c r="AC57" i="20"/>
  <c r="O57" i="20"/>
  <c r="W57" i="20" s="1"/>
  <c r="Z57" i="20" s="1"/>
  <c r="V60" i="19"/>
  <c r="D65" i="19"/>
  <c r="A65" i="19" s="1"/>
  <c r="C66" i="19"/>
  <c r="K60" i="19"/>
  <c r="P56" i="19"/>
  <c r="M56" i="19" s="1"/>
  <c r="Q56" i="19"/>
  <c r="N56" i="19" s="1"/>
  <c r="Q56" i="20"/>
  <c r="N56" i="20" s="1"/>
  <c r="R61" i="19"/>
  <c r="T61" i="19" s="1"/>
  <c r="G61" i="19"/>
  <c r="H61" i="19"/>
  <c r="S61" i="19"/>
  <c r="E61" i="19"/>
  <c r="F61" i="19"/>
  <c r="J59" i="19"/>
  <c r="I59" i="19"/>
  <c r="Y55" i="23"/>
  <c r="AB55" i="23" s="1"/>
  <c r="T62" i="18"/>
  <c r="R64" i="18" s="1"/>
  <c r="U62" i="18"/>
  <c r="S64" i="18" s="1"/>
  <c r="U62" i="25"/>
  <c r="S64" i="25" s="1"/>
  <c r="T62" i="25"/>
  <c r="R64" i="25" s="1"/>
  <c r="Q56" i="23"/>
  <c r="N56" i="23" s="1"/>
  <c r="U62" i="22"/>
  <c r="S64" i="22" s="1"/>
  <c r="T62" i="22"/>
  <c r="R64" i="22" s="1"/>
  <c r="P56" i="20"/>
  <c r="M56" i="20" s="1"/>
  <c r="I65" i="15"/>
  <c r="J65" i="15"/>
  <c r="J60" i="17"/>
  <c r="I60" i="17"/>
  <c r="J65" i="17"/>
  <c r="I65" i="17"/>
  <c r="J66" i="18"/>
  <c r="I66" i="18"/>
  <c r="Q58" i="18"/>
  <c r="N58" i="18" s="1"/>
  <c r="J66" i="25"/>
  <c r="I66" i="25"/>
  <c r="J61" i="24"/>
  <c r="I61" i="24"/>
  <c r="J59" i="23"/>
  <c r="I59" i="23"/>
  <c r="P56" i="23"/>
  <c r="M56" i="23" s="1"/>
  <c r="J66" i="22"/>
  <c r="I66" i="22"/>
  <c r="J65" i="21"/>
  <c r="I65" i="21"/>
  <c r="I59" i="20"/>
  <c r="J59" i="20"/>
  <c r="X56" i="20"/>
  <c r="AA56" i="20" s="1"/>
  <c r="I57" i="11"/>
  <c r="J57" i="11"/>
  <c r="J58" i="16"/>
  <c r="I58" i="16"/>
  <c r="P56" i="24"/>
  <c r="M56" i="24" s="1"/>
  <c r="Y55" i="20"/>
  <c r="AB55" i="20" s="1"/>
  <c r="Q57" i="15"/>
  <c r="N57" i="15" s="1"/>
  <c r="W55" i="16"/>
  <c r="Y55" i="16" s="1"/>
  <c r="AB55" i="16" s="1"/>
  <c r="Z55" i="20"/>
  <c r="P55" i="16"/>
  <c r="M55" i="16" s="1"/>
  <c r="Q58" i="17"/>
  <c r="N58" i="17" s="1"/>
  <c r="W58" i="18"/>
  <c r="P58" i="18"/>
  <c r="M58" i="18" s="1"/>
  <c r="W58" i="25"/>
  <c r="Z58" i="25" s="1"/>
  <c r="P58" i="25"/>
  <c r="M58" i="25" s="1"/>
  <c r="Q58" i="25"/>
  <c r="N58" i="25" s="1"/>
  <c r="Z57" i="18"/>
  <c r="X57" i="18"/>
  <c r="AA57" i="18" s="1"/>
  <c r="Y57" i="18"/>
  <c r="AB57" i="18" s="1"/>
  <c r="Z56" i="23"/>
  <c r="Y56" i="23"/>
  <c r="AB56" i="23" s="1"/>
  <c r="Y56" i="24"/>
  <c r="AB56" i="24" s="1"/>
  <c r="Z56" i="24"/>
  <c r="Z58" i="22"/>
  <c r="Y58" i="22"/>
  <c r="AB58" i="22" s="1"/>
  <c r="X58" i="22"/>
  <c r="AA58" i="22" s="1"/>
  <c r="L57" i="16"/>
  <c r="Z57" i="15"/>
  <c r="L58" i="23"/>
  <c r="L58" i="20"/>
  <c r="L59" i="17"/>
  <c r="L65" i="18"/>
  <c r="Q61" i="25"/>
  <c r="Q59" i="21"/>
  <c r="Q61" i="22"/>
  <c r="Q60" i="18"/>
  <c r="R59" i="11"/>
  <c r="T59" i="11" s="1"/>
  <c r="S59" i="11"/>
  <c r="U59" i="11" s="1"/>
  <c r="S65" i="15"/>
  <c r="R65" i="15"/>
  <c r="T65" i="15" s="1"/>
  <c r="Q60" i="15"/>
  <c r="S60" i="16"/>
  <c r="U60" i="16" s="1"/>
  <c r="R60" i="16"/>
  <c r="T60" i="16" s="1"/>
  <c r="S65" i="17"/>
  <c r="R65" i="17"/>
  <c r="T65" i="17" s="1"/>
  <c r="P61" i="18"/>
  <c r="S61" i="20"/>
  <c r="R61" i="20"/>
  <c r="T61" i="20" s="1"/>
  <c r="R66" i="22"/>
  <c r="T66" i="22" s="1"/>
  <c r="S66" i="22"/>
  <c r="U66" i="22" s="1"/>
  <c r="S61" i="23"/>
  <c r="R61" i="23"/>
  <c r="T61" i="23" s="1"/>
  <c r="R61" i="24"/>
  <c r="T61" i="24" s="1"/>
  <c r="S61" i="24"/>
  <c r="S66" i="18"/>
  <c r="U66" i="18" s="1"/>
  <c r="R66" i="18"/>
  <c r="T66" i="18" s="1"/>
  <c r="R65" i="21"/>
  <c r="T65" i="21" s="1"/>
  <c r="S65" i="21"/>
  <c r="R66" i="25"/>
  <c r="T66" i="25" s="1"/>
  <c r="S66" i="25"/>
  <c r="U66" i="25" s="1"/>
  <c r="P61" i="22"/>
  <c r="P59" i="24"/>
  <c r="Q59" i="24"/>
  <c r="P60" i="21"/>
  <c r="Q60" i="21"/>
  <c r="L60" i="24"/>
  <c r="K65" i="22"/>
  <c r="E66" i="25"/>
  <c r="G66" i="25"/>
  <c r="H66" i="25"/>
  <c r="F66" i="25"/>
  <c r="L65" i="22"/>
  <c r="Y59" i="24"/>
  <c r="X59" i="24"/>
  <c r="F61" i="24"/>
  <c r="H61" i="24"/>
  <c r="E61" i="24"/>
  <c r="L61" i="24"/>
  <c r="G61" i="24"/>
  <c r="AA65" i="25"/>
  <c r="W65" i="25"/>
  <c r="M65" i="25"/>
  <c r="AB65" i="25"/>
  <c r="N65" i="25"/>
  <c r="Z65" i="25"/>
  <c r="L65" i="25"/>
  <c r="V60" i="24"/>
  <c r="Z60" i="24"/>
  <c r="AA60" i="24"/>
  <c r="K60" i="24"/>
  <c r="AC60" i="24" s="1"/>
  <c r="AB60" i="24"/>
  <c r="N60" i="24"/>
  <c r="W60" i="24"/>
  <c r="M60" i="24"/>
  <c r="C68" i="25"/>
  <c r="D67" i="25"/>
  <c r="A67" i="25" s="1"/>
  <c r="O67" i="25" s="1"/>
  <c r="D65" i="24"/>
  <c r="A65" i="24" s="1"/>
  <c r="O65" i="24" s="1"/>
  <c r="C66" i="24"/>
  <c r="Y61" i="25"/>
  <c r="X61" i="25"/>
  <c r="K65" i="25"/>
  <c r="U65" i="25"/>
  <c r="V65" i="25" s="1"/>
  <c r="C66" i="23"/>
  <c r="D65" i="23"/>
  <c r="A65" i="23" s="1"/>
  <c r="K60" i="23"/>
  <c r="F61" i="23"/>
  <c r="H61" i="23"/>
  <c r="E61" i="23"/>
  <c r="G61" i="23"/>
  <c r="V60" i="23"/>
  <c r="F66" i="22"/>
  <c r="H66" i="22"/>
  <c r="E66" i="22"/>
  <c r="G66" i="22"/>
  <c r="F65" i="21"/>
  <c r="H65" i="21"/>
  <c r="G65" i="21"/>
  <c r="E65" i="21"/>
  <c r="X61" i="22"/>
  <c r="Y61" i="22"/>
  <c r="AB65" i="22"/>
  <c r="Z65" i="22"/>
  <c r="N65" i="22"/>
  <c r="AA65" i="22"/>
  <c r="W65" i="22"/>
  <c r="M65" i="22"/>
  <c r="U65" i="22"/>
  <c r="V65" i="22" s="1"/>
  <c r="D67" i="22"/>
  <c r="A67" i="22" s="1"/>
  <c r="O67" i="22" s="1"/>
  <c r="C68" i="22"/>
  <c r="L61" i="21"/>
  <c r="F61" i="20"/>
  <c r="H61" i="20"/>
  <c r="E61" i="20"/>
  <c r="G61" i="20"/>
  <c r="AA61" i="21"/>
  <c r="W61" i="21"/>
  <c r="M61" i="21"/>
  <c r="K61" i="21"/>
  <c r="AC61" i="21" s="1"/>
  <c r="AB61" i="21"/>
  <c r="Z61" i="21"/>
  <c r="N61" i="21"/>
  <c r="K60" i="20"/>
  <c r="E62" i="21"/>
  <c r="X60" i="21"/>
  <c r="Y60" i="21"/>
  <c r="D65" i="20"/>
  <c r="A65" i="20" s="1"/>
  <c r="C66" i="20"/>
  <c r="U61" i="21"/>
  <c r="V61" i="21" s="1"/>
  <c r="V62" i="21" s="1"/>
  <c r="S62" i="21"/>
  <c r="V60" i="20"/>
  <c r="C67" i="21"/>
  <c r="D66" i="21"/>
  <c r="A66" i="21" s="1"/>
  <c r="O66" i="21" s="1"/>
  <c r="V61" i="17"/>
  <c r="V62" i="17" s="1"/>
  <c r="F66" i="18"/>
  <c r="H66" i="18"/>
  <c r="G66" i="18"/>
  <c r="E66" i="18"/>
  <c r="AB65" i="18"/>
  <c r="Z65" i="18"/>
  <c r="N65" i="18"/>
  <c r="AA65" i="18"/>
  <c r="W65" i="18"/>
  <c r="M65" i="18"/>
  <c r="U65" i="18"/>
  <c r="V65" i="18" s="1"/>
  <c r="A67" i="18"/>
  <c r="O67" i="18" s="1"/>
  <c r="C68" i="18"/>
  <c r="D68" i="18" s="1"/>
  <c r="K65" i="18"/>
  <c r="X61" i="18"/>
  <c r="Y61" i="18"/>
  <c r="F65" i="17"/>
  <c r="H65" i="17"/>
  <c r="G65" i="17"/>
  <c r="E65" i="17"/>
  <c r="V59" i="16"/>
  <c r="K59" i="16"/>
  <c r="AA61" i="17"/>
  <c r="W61" i="17"/>
  <c r="M61" i="17"/>
  <c r="K61" i="17"/>
  <c r="Z61" i="17"/>
  <c r="N61" i="17"/>
  <c r="AB61" i="17"/>
  <c r="E62" i="17"/>
  <c r="S62" i="17"/>
  <c r="D61" i="16"/>
  <c r="A61" i="16" s="1"/>
  <c r="C65" i="16"/>
  <c r="C67" i="17"/>
  <c r="D66" i="17"/>
  <c r="A66" i="17" s="1"/>
  <c r="O66" i="17" s="1"/>
  <c r="E60" i="16"/>
  <c r="G60" i="16"/>
  <c r="F60" i="16"/>
  <c r="H60" i="16"/>
  <c r="F65" i="15"/>
  <c r="H65" i="15"/>
  <c r="G65" i="15"/>
  <c r="E65" i="15"/>
  <c r="V61" i="15"/>
  <c r="V62" i="15" s="1"/>
  <c r="AA61" i="15"/>
  <c r="W61" i="15"/>
  <c r="M61" i="15"/>
  <c r="K61" i="15"/>
  <c r="AB61" i="15"/>
  <c r="Z61" i="15"/>
  <c r="N61" i="15"/>
  <c r="L61" i="15"/>
  <c r="S62" i="15"/>
  <c r="C67" i="15"/>
  <c r="D66" i="15"/>
  <c r="A66" i="15" s="1"/>
  <c r="O66" i="15" s="1"/>
  <c r="Y60" i="15"/>
  <c r="X60" i="15"/>
  <c r="E59" i="11"/>
  <c r="G59" i="11"/>
  <c r="F59" i="11"/>
  <c r="H59" i="11"/>
  <c r="K58" i="11"/>
  <c r="L56" i="11"/>
  <c r="A60" i="11"/>
  <c r="C61" i="11"/>
  <c r="U58" i="11"/>
  <c r="V58" i="11" s="1"/>
  <c r="AC60" i="25" l="1"/>
  <c r="O60" i="25"/>
  <c r="AC61" i="15"/>
  <c r="AC60" i="22"/>
  <c r="O60" i="22"/>
  <c r="O59" i="15"/>
  <c r="O62" i="15" s="1"/>
  <c r="AC59" i="15"/>
  <c r="O58" i="24"/>
  <c r="AC58" i="24"/>
  <c r="P59" i="18"/>
  <c r="Q59" i="18"/>
  <c r="J61" i="17"/>
  <c r="I61" i="17"/>
  <c r="L61" i="17" s="1"/>
  <c r="AC61" i="17" s="1"/>
  <c r="O62" i="24"/>
  <c r="O62" i="18"/>
  <c r="Q59" i="22"/>
  <c r="N59" i="22" s="1"/>
  <c r="Z55" i="16"/>
  <c r="Y57" i="15"/>
  <c r="AB57" i="15" s="1"/>
  <c r="X57" i="17"/>
  <c r="AA57" i="17" s="1"/>
  <c r="AC65" i="18"/>
  <c r="Q59" i="25"/>
  <c r="N59" i="25" s="1"/>
  <c r="W59" i="22"/>
  <c r="X59" i="22" s="1"/>
  <c r="AA59" i="22" s="1"/>
  <c r="P59" i="25"/>
  <c r="M59" i="25" s="1"/>
  <c r="W59" i="25"/>
  <c r="W62" i="25" s="1"/>
  <c r="Y62" i="25" s="1"/>
  <c r="AB64" i="25" s="1"/>
  <c r="W58" i="15"/>
  <c r="X58" i="15" s="1"/>
  <c r="AA58" i="15" s="1"/>
  <c r="W62" i="18"/>
  <c r="Y62" i="18" s="1"/>
  <c r="AB64" i="18" s="1"/>
  <c r="Z58" i="18"/>
  <c r="P58" i="15"/>
  <c r="M58" i="15" s="1"/>
  <c r="Z58" i="15"/>
  <c r="Y57" i="17"/>
  <c r="AB57" i="17" s="1"/>
  <c r="X57" i="23"/>
  <c r="AA57" i="23" s="1"/>
  <c r="Y57" i="23"/>
  <c r="AB57" i="23" s="1"/>
  <c r="Z57" i="23"/>
  <c r="X57" i="19"/>
  <c r="AA57" i="19" s="1"/>
  <c r="Z57" i="19"/>
  <c r="Y57" i="19"/>
  <c r="AB57" i="19" s="1"/>
  <c r="W57" i="24"/>
  <c r="X57" i="24" s="1"/>
  <c r="AA57" i="24" s="1"/>
  <c r="W56" i="16"/>
  <c r="Z56" i="16" s="1"/>
  <c r="AC65" i="25"/>
  <c r="AC65" i="22"/>
  <c r="O62" i="22"/>
  <c r="AC58" i="23"/>
  <c r="O58" i="23"/>
  <c r="W58" i="23" s="1"/>
  <c r="Q57" i="23"/>
  <c r="N57" i="23" s="1"/>
  <c r="O59" i="17"/>
  <c r="Q59" i="17" s="1"/>
  <c r="N59" i="17" s="1"/>
  <c r="AC59" i="17"/>
  <c r="AC56" i="11"/>
  <c r="O56" i="11"/>
  <c r="Q56" i="11" s="1"/>
  <c r="N56" i="11" s="1"/>
  <c r="O57" i="16"/>
  <c r="W57" i="16" s="1"/>
  <c r="Z57" i="16" s="1"/>
  <c r="AC57" i="16"/>
  <c r="AC58" i="20"/>
  <c r="O58" i="20"/>
  <c r="W58" i="20" s="1"/>
  <c r="E65" i="20"/>
  <c r="P58" i="17"/>
  <c r="M58" i="17" s="1"/>
  <c r="W58" i="19"/>
  <c r="P58" i="19"/>
  <c r="M58" i="19" s="1"/>
  <c r="Q58" i="19"/>
  <c r="N58" i="19" s="1"/>
  <c r="L59" i="19"/>
  <c r="S62" i="19"/>
  <c r="U61" i="19"/>
  <c r="V61" i="19" s="1"/>
  <c r="V62" i="19" s="1"/>
  <c r="I60" i="19"/>
  <c r="J60" i="19"/>
  <c r="R65" i="19"/>
  <c r="T65" i="19" s="1"/>
  <c r="F65" i="19"/>
  <c r="G65" i="19"/>
  <c r="H65" i="19"/>
  <c r="S65" i="19"/>
  <c r="U65" i="19" s="1"/>
  <c r="V65" i="19" s="1"/>
  <c r="E65" i="19"/>
  <c r="E62" i="19"/>
  <c r="K61" i="19"/>
  <c r="P57" i="19"/>
  <c r="M57" i="19" s="1"/>
  <c r="Q57" i="19"/>
  <c r="N57" i="19" s="1"/>
  <c r="C67" i="19"/>
  <c r="D66" i="19"/>
  <c r="A66" i="19" s="1"/>
  <c r="P56" i="16"/>
  <c r="M56" i="16" s="1"/>
  <c r="U62" i="15"/>
  <c r="S64" i="15" s="1"/>
  <c r="T62" i="15"/>
  <c r="R64" i="15" s="1"/>
  <c r="U62" i="17"/>
  <c r="S64" i="17" s="1"/>
  <c r="T62" i="17"/>
  <c r="R64" i="17" s="1"/>
  <c r="U62" i="21"/>
  <c r="S64" i="21" s="1"/>
  <c r="T62" i="21"/>
  <c r="R64" i="21" s="1"/>
  <c r="P57" i="20"/>
  <c r="M57" i="20" s="1"/>
  <c r="J66" i="15"/>
  <c r="I66" i="15"/>
  <c r="Q58" i="15"/>
  <c r="N58" i="15" s="1"/>
  <c r="C65" i="11"/>
  <c r="D65" i="11" s="1"/>
  <c r="A65" i="11" s="1"/>
  <c r="D61" i="11"/>
  <c r="A61" i="11" s="1"/>
  <c r="J66" i="17"/>
  <c r="I66" i="17"/>
  <c r="I67" i="18"/>
  <c r="J67" i="18"/>
  <c r="J67" i="25"/>
  <c r="I67" i="25"/>
  <c r="J65" i="24"/>
  <c r="I65" i="24"/>
  <c r="I60" i="23"/>
  <c r="J60" i="23"/>
  <c r="P57" i="23"/>
  <c r="M57" i="23" s="1"/>
  <c r="J67" i="22"/>
  <c r="I67" i="22"/>
  <c r="I66" i="21"/>
  <c r="J66" i="21"/>
  <c r="J60" i="20"/>
  <c r="I60" i="20"/>
  <c r="Q57" i="20"/>
  <c r="N57" i="20" s="1"/>
  <c r="Y57" i="20"/>
  <c r="AB57" i="20" s="1"/>
  <c r="I59" i="16"/>
  <c r="J59" i="16"/>
  <c r="I58" i="11"/>
  <c r="J58" i="11"/>
  <c r="X55" i="16"/>
  <c r="AA55" i="16" s="1"/>
  <c r="P57" i="24"/>
  <c r="M57" i="24" s="1"/>
  <c r="Q57" i="24"/>
  <c r="N57" i="24" s="1"/>
  <c r="Y58" i="25"/>
  <c r="AB58" i="25" s="1"/>
  <c r="X58" i="25"/>
  <c r="AA58" i="25" s="1"/>
  <c r="X58" i="18"/>
  <c r="AA58" i="18" s="1"/>
  <c r="Y58" i="18"/>
  <c r="AB58" i="18" s="1"/>
  <c r="X57" i="20"/>
  <c r="AA57" i="20" s="1"/>
  <c r="L57" i="11"/>
  <c r="L60" i="17"/>
  <c r="W60" i="19"/>
  <c r="L59" i="20"/>
  <c r="Z59" i="22"/>
  <c r="Z58" i="17"/>
  <c r="X58" i="17"/>
  <c r="AA58" i="17" s="1"/>
  <c r="Y58" i="17"/>
  <c r="AB58" i="17" s="1"/>
  <c r="Z57" i="24"/>
  <c r="Q55" i="11"/>
  <c r="N55" i="11" s="1"/>
  <c r="L58" i="16"/>
  <c r="L59" i="23"/>
  <c r="P55" i="11"/>
  <c r="M55" i="11" s="1"/>
  <c r="P60" i="24"/>
  <c r="Z55" i="11"/>
  <c r="Y55" i="11"/>
  <c r="AB55" i="11" s="1"/>
  <c r="P65" i="18"/>
  <c r="P60" i="15"/>
  <c r="P61" i="25"/>
  <c r="Q61" i="18"/>
  <c r="S60" i="11"/>
  <c r="R60" i="11"/>
  <c r="T60" i="11" s="1"/>
  <c r="S61" i="16"/>
  <c r="R61" i="16"/>
  <c r="T61" i="16" s="1"/>
  <c r="S67" i="18"/>
  <c r="U67" i="18" s="1"/>
  <c r="R67" i="18"/>
  <c r="T67" i="18" s="1"/>
  <c r="R66" i="21"/>
  <c r="T66" i="21" s="1"/>
  <c r="S66" i="21"/>
  <c r="U66" i="21" s="1"/>
  <c r="R65" i="20"/>
  <c r="T65" i="20" s="1"/>
  <c r="S65" i="20"/>
  <c r="U65" i="20" s="1"/>
  <c r="R67" i="25"/>
  <c r="T67" i="25" s="1"/>
  <c r="S67" i="25"/>
  <c r="S66" i="15"/>
  <c r="U66" i="15" s="1"/>
  <c r="R66" i="15"/>
  <c r="T66" i="15" s="1"/>
  <c r="S66" i="17"/>
  <c r="U66" i="17" s="1"/>
  <c r="R66" i="17"/>
  <c r="T66" i="17" s="1"/>
  <c r="R67" i="22"/>
  <c r="T67" i="22" s="1"/>
  <c r="S67" i="22"/>
  <c r="R65" i="23"/>
  <c r="T65" i="23" s="1"/>
  <c r="S65" i="23"/>
  <c r="U65" i="23" s="1"/>
  <c r="R65" i="24"/>
  <c r="T65" i="24" s="1"/>
  <c r="S65" i="24"/>
  <c r="U65" i="24" s="1"/>
  <c r="P61" i="15"/>
  <c r="Q61" i="21"/>
  <c r="E62" i="24"/>
  <c r="V66" i="25"/>
  <c r="L66" i="25"/>
  <c r="Q65" i="22"/>
  <c r="E67" i="25"/>
  <c r="G67" i="25"/>
  <c r="F67" i="25"/>
  <c r="H67" i="25"/>
  <c r="P65" i="25"/>
  <c r="Q65" i="25"/>
  <c r="D66" i="24"/>
  <c r="A66" i="24" s="1"/>
  <c r="O66" i="24" s="1"/>
  <c r="C67" i="24"/>
  <c r="Y60" i="24"/>
  <c r="X60" i="24"/>
  <c r="U61" i="24"/>
  <c r="V61" i="24" s="1"/>
  <c r="V62" i="24" s="1"/>
  <c r="S62" i="24"/>
  <c r="K66" i="25"/>
  <c r="G65" i="24"/>
  <c r="E65" i="24"/>
  <c r="F65" i="24"/>
  <c r="H65" i="24"/>
  <c r="C69" i="25"/>
  <c r="D68" i="25"/>
  <c r="A68" i="25" s="1"/>
  <c r="O68" i="25" s="1"/>
  <c r="Y65" i="25"/>
  <c r="X65" i="25"/>
  <c r="AA61" i="24"/>
  <c r="M61" i="24"/>
  <c r="AB61" i="24"/>
  <c r="N61" i="24"/>
  <c r="W61" i="24"/>
  <c r="K61" i="24"/>
  <c r="AC61" i="24" s="1"/>
  <c r="Z61" i="24"/>
  <c r="AA66" i="25"/>
  <c r="W66" i="25"/>
  <c r="M66" i="25"/>
  <c r="AB66" i="25"/>
  <c r="Z66" i="25"/>
  <c r="N66" i="25"/>
  <c r="L66" i="18"/>
  <c r="G65" i="23"/>
  <c r="E65" i="23"/>
  <c r="H65" i="23"/>
  <c r="F65" i="23"/>
  <c r="U61" i="23"/>
  <c r="V61" i="23" s="1"/>
  <c r="V62" i="23" s="1"/>
  <c r="S62" i="23"/>
  <c r="K61" i="23"/>
  <c r="E62" i="23"/>
  <c r="D66" i="23"/>
  <c r="A66" i="23" s="1"/>
  <c r="O66" i="23" s="1"/>
  <c r="C67" i="23"/>
  <c r="F67" i="22"/>
  <c r="H67" i="22"/>
  <c r="G67" i="22"/>
  <c r="E67" i="22"/>
  <c r="L66" i="22"/>
  <c r="V66" i="22"/>
  <c r="E66" i="21"/>
  <c r="G66" i="21"/>
  <c r="F66" i="21"/>
  <c r="H66" i="21"/>
  <c r="D68" i="22"/>
  <c r="A68" i="22" s="1"/>
  <c r="O68" i="22" s="1"/>
  <c r="C69" i="22"/>
  <c r="X65" i="22"/>
  <c r="Y65" i="22"/>
  <c r="AB66" i="22"/>
  <c r="Z66" i="22"/>
  <c r="N66" i="22"/>
  <c r="AA66" i="22"/>
  <c r="W66" i="22"/>
  <c r="M66" i="22"/>
  <c r="K66" i="22"/>
  <c r="AC66" i="22" s="1"/>
  <c r="G65" i="20"/>
  <c r="F65" i="20"/>
  <c r="H65" i="20"/>
  <c r="K65" i="21"/>
  <c r="U65" i="21"/>
  <c r="V65" i="21" s="1"/>
  <c r="Y61" i="21"/>
  <c r="X61" i="21"/>
  <c r="C68" i="21"/>
  <c r="D67" i="21"/>
  <c r="A67" i="21" s="1"/>
  <c r="O67" i="21" s="1"/>
  <c r="C67" i="20"/>
  <c r="D66" i="20"/>
  <c r="A66" i="20" s="1"/>
  <c r="AA65" i="21"/>
  <c r="W65" i="21"/>
  <c r="M65" i="21"/>
  <c r="AB65" i="21"/>
  <c r="N65" i="21"/>
  <c r="Z65" i="21"/>
  <c r="L65" i="21"/>
  <c r="U61" i="20"/>
  <c r="V61" i="20" s="1"/>
  <c r="V62" i="20" s="1"/>
  <c r="S62" i="20"/>
  <c r="K61" i="20"/>
  <c r="E62" i="20"/>
  <c r="W62" i="21"/>
  <c r="F67" i="18"/>
  <c r="H67" i="18"/>
  <c r="E67" i="18"/>
  <c r="G67" i="18"/>
  <c r="V66" i="18"/>
  <c r="AB66" i="18"/>
  <c r="Z66" i="18"/>
  <c r="N66" i="18"/>
  <c r="AA66" i="18"/>
  <c r="W66" i="18"/>
  <c r="M66" i="18"/>
  <c r="K66" i="18"/>
  <c r="AC66" i="18" s="1"/>
  <c r="A68" i="18"/>
  <c r="O68" i="18" s="1"/>
  <c r="C69" i="18"/>
  <c r="D69" i="18" s="1"/>
  <c r="X65" i="18"/>
  <c r="Y65" i="18"/>
  <c r="E66" i="17"/>
  <c r="G66" i="17"/>
  <c r="H66" i="17"/>
  <c r="F66" i="17"/>
  <c r="K65" i="17"/>
  <c r="U65" i="17"/>
  <c r="V65" i="17" s="1"/>
  <c r="V60" i="16"/>
  <c r="K60" i="16"/>
  <c r="C68" i="17"/>
  <c r="D67" i="17"/>
  <c r="A67" i="17" s="1"/>
  <c r="O67" i="17" s="1"/>
  <c r="E61" i="16"/>
  <c r="G61" i="16"/>
  <c r="F61" i="16"/>
  <c r="H61" i="16"/>
  <c r="AA65" i="17"/>
  <c r="W65" i="17"/>
  <c r="M65" i="17"/>
  <c r="Z65" i="17"/>
  <c r="N65" i="17"/>
  <c r="AB65" i="17"/>
  <c r="L65" i="17"/>
  <c r="D65" i="16"/>
  <c r="A65" i="16" s="1"/>
  <c r="C66" i="16"/>
  <c r="Y61" i="17"/>
  <c r="X61" i="17"/>
  <c r="E66" i="15"/>
  <c r="G66" i="15"/>
  <c r="H66" i="15"/>
  <c r="F66" i="15"/>
  <c r="K65" i="15"/>
  <c r="U65" i="15"/>
  <c r="V65" i="15" s="1"/>
  <c r="Y61" i="15"/>
  <c r="X61" i="15"/>
  <c r="AA65" i="15"/>
  <c r="W65" i="15"/>
  <c r="M65" i="15"/>
  <c r="AB65" i="15"/>
  <c r="Z65" i="15"/>
  <c r="N65" i="15"/>
  <c r="L65" i="15"/>
  <c r="C68" i="15"/>
  <c r="D67" i="15"/>
  <c r="A67" i="15" s="1"/>
  <c r="O67" i="15" s="1"/>
  <c r="E60" i="11"/>
  <c r="G60" i="11"/>
  <c r="H60" i="11"/>
  <c r="F60" i="11"/>
  <c r="V59" i="11"/>
  <c r="K59" i="11"/>
  <c r="Q60" i="25" l="1"/>
  <c r="P60" i="25"/>
  <c r="O61" i="17"/>
  <c r="P61" i="17" s="1"/>
  <c r="O62" i="25"/>
  <c r="M64" i="25" s="1"/>
  <c r="Q59" i="15"/>
  <c r="P59" i="15"/>
  <c r="Q58" i="24"/>
  <c r="P58" i="24"/>
  <c r="Q60" i="22"/>
  <c r="P60" i="22"/>
  <c r="X56" i="16"/>
  <c r="AA56" i="16" s="1"/>
  <c r="Z64" i="18"/>
  <c r="Y58" i="23"/>
  <c r="AB58" i="23" s="1"/>
  <c r="Z58" i="23"/>
  <c r="W56" i="11"/>
  <c r="Y56" i="11" s="1"/>
  <c r="AB56" i="11" s="1"/>
  <c r="W62" i="15"/>
  <c r="Z64" i="15" s="1"/>
  <c r="Y58" i="15"/>
  <c r="AB58" i="15" s="1"/>
  <c r="Y57" i="24"/>
  <c r="AB57" i="24" s="1"/>
  <c r="W59" i="17"/>
  <c r="Y59" i="17" s="1"/>
  <c r="AB59" i="17" s="1"/>
  <c r="Y59" i="22"/>
  <c r="AB59" i="22" s="1"/>
  <c r="X59" i="25"/>
  <c r="AA59" i="25" s="1"/>
  <c r="W62" i="22"/>
  <c r="Y62" i="22" s="1"/>
  <c r="AB64" i="22" s="1"/>
  <c r="Y59" i="25"/>
  <c r="AB59" i="25" s="1"/>
  <c r="Z59" i="25"/>
  <c r="Y58" i="20"/>
  <c r="AB58" i="20" s="1"/>
  <c r="Z58" i="20"/>
  <c r="Q58" i="20"/>
  <c r="N58" i="20" s="1"/>
  <c r="X62" i="18"/>
  <c r="AA64" i="18" s="1"/>
  <c r="Y56" i="16"/>
  <c r="AB56" i="16" s="1"/>
  <c r="X62" i="25"/>
  <c r="AA64" i="25" s="1"/>
  <c r="AC66" i="25"/>
  <c r="Z64" i="25"/>
  <c r="AC65" i="17"/>
  <c r="AC65" i="21"/>
  <c r="AC65" i="15"/>
  <c r="AC59" i="23"/>
  <c r="O59" i="23"/>
  <c r="W59" i="23" s="1"/>
  <c r="AC59" i="19"/>
  <c r="O59" i="19"/>
  <c r="W59" i="19" s="1"/>
  <c r="AC60" i="17"/>
  <c r="O60" i="17"/>
  <c r="O62" i="17" s="1"/>
  <c r="AC57" i="11"/>
  <c r="O57" i="11"/>
  <c r="P56" i="11"/>
  <c r="M56" i="11" s="1"/>
  <c r="O58" i="16"/>
  <c r="W58" i="16" s="1"/>
  <c r="AC58" i="16"/>
  <c r="AC59" i="20"/>
  <c r="O59" i="20"/>
  <c r="P59" i="20" s="1"/>
  <c r="M59" i="20" s="1"/>
  <c r="Z58" i="19"/>
  <c r="Y58" i="19"/>
  <c r="AB58" i="19" s="1"/>
  <c r="X58" i="19"/>
  <c r="AA58" i="19" s="1"/>
  <c r="Q58" i="23"/>
  <c r="N58" i="23" s="1"/>
  <c r="X58" i="23"/>
  <c r="AA58" i="23" s="1"/>
  <c r="C68" i="19"/>
  <c r="D67" i="19"/>
  <c r="A67" i="19" s="1"/>
  <c r="O67" i="19" s="1"/>
  <c r="I61" i="19"/>
  <c r="J61" i="19"/>
  <c r="K65" i="19"/>
  <c r="L60" i="19"/>
  <c r="R66" i="19"/>
  <c r="T66" i="19" s="1"/>
  <c r="G66" i="19"/>
  <c r="H66" i="19"/>
  <c r="S66" i="19"/>
  <c r="U66" i="19" s="1"/>
  <c r="E66" i="19"/>
  <c r="F66" i="19"/>
  <c r="T62" i="19"/>
  <c r="R64" i="19" s="1"/>
  <c r="U62" i="19"/>
  <c r="S64" i="19" s="1"/>
  <c r="C66" i="11"/>
  <c r="D66" i="11" s="1"/>
  <c r="A66" i="11" s="1"/>
  <c r="T62" i="24"/>
  <c r="R64" i="24" s="1"/>
  <c r="U62" i="24"/>
  <c r="S64" i="24" s="1"/>
  <c r="U62" i="23"/>
  <c r="S64" i="23" s="1"/>
  <c r="T62" i="23"/>
  <c r="R64" i="23" s="1"/>
  <c r="T62" i="20"/>
  <c r="R64" i="20" s="1"/>
  <c r="U62" i="20"/>
  <c r="S64" i="20" s="1"/>
  <c r="L67" i="18"/>
  <c r="I67" i="15"/>
  <c r="J67" i="15"/>
  <c r="J59" i="11"/>
  <c r="I59" i="11"/>
  <c r="J67" i="17"/>
  <c r="I67" i="17"/>
  <c r="P59" i="17"/>
  <c r="M59" i="17" s="1"/>
  <c r="J68" i="18"/>
  <c r="I68" i="18"/>
  <c r="J68" i="25"/>
  <c r="I68" i="25"/>
  <c r="J66" i="24"/>
  <c r="I66" i="24"/>
  <c r="I66" i="23"/>
  <c r="J66" i="23"/>
  <c r="I61" i="23"/>
  <c r="J61" i="23"/>
  <c r="J68" i="22"/>
  <c r="I68" i="22"/>
  <c r="J67" i="21"/>
  <c r="I67" i="21"/>
  <c r="X58" i="20"/>
  <c r="AA58" i="20" s="1"/>
  <c r="I61" i="20"/>
  <c r="J61" i="20"/>
  <c r="J60" i="16"/>
  <c r="I60" i="16"/>
  <c r="P58" i="20"/>
  <c r="M58" i="20" s="1"/>
  <c r="P58" i="23"/>
  <c r="M58" i="23" s="1"/>
  <c r="Y57" i="16"/>
  <c r="AB57" i="16" s="1"/>
  <c r="P57" i="16"/>
  <c r="M57" i="16" s="1"/>
  <c r="X57" i="16"/>
  <c r="AA57" i="16" s="1"/>
  <c r="Q57" i="16"/>
  <c r="N57" i="16" s="1"/>
  <c r="P60" i="17"/>
  <c r="M60" i="17" s="1"/>
  <c r="Z61" i="19"/>
  <c r="Z60" i="19"/>
  <c r="Y60" i="19"/>
  <c r="AB60" i="19" s="1"/>
  <c r="X60" i="19"/>
  <c r="AA60" i="19" s="1"/>
  <c r="Z60" i="17"/>
  <c r="L58" i="11"/>
  <c r="L60" i="23"/>
  <c r="L60" i="20"/>
  <c r="L59" i="16"/>
  <c r="W60" i="20"/>
  <c r="Z60" i="20" s="1"/>
  <c r="Q60" i="24"/>
  <c r="G66" i="20"/>
  <c r="E66" i="20"/>
  <c r="Q65" i="18"/>
  <c r="Q61" i="15"/>
  <c r="P61" i="21"/>
  <c r="Q61" i="17"/>
  <c r="S67" i="15"/>
  <c r="U67" i="15" s="1"/>
  <c r="R67" i="15"/>
  <c r="T67" i="15" s="1"/>
  <c r="S65" i="16"/>
  <c r="U65" i="16" s="1"/>
  <c r="R65" i="16"/>
  <c r="T65" i="16" s="1"/>
  <c r="S68" i="18"/>
  <c r="R68" i="18"/>
  <c r="T68" i="18" s="1"/>
  <c r="R66" i="23"/>
  <c r="T66" i="23" s="1"/>
  <c r="S66" i="23"/>
  <c r="U66" i="23" s="1"/>
  <c r="R68" i="25"/>
  <c r="T68" i="25" s="1"/>
  <c r="S68" i="25"/>
  <c r="U68" i="25" s="1"/>
  <c r="S61" i="11"/>
  <c r="U61" i="11" s="1"/>
  <c r="R61" i="11"/>
  <c r="T61" i="11" s="1"/>
  <c r="S65" i="11"/>
  <c r="R65" i="11"/>
  <c r="T65" i="11" s="1"/>
  <c r="S67" i="17"/>
  <c r="U67" i="17" s="1"/>
  <c r="R67" i="17"/>
  <c r="T67" i="17" s="1"/>
  <c r="N64" i="18"/>
  <c r="S66" i="20"/>
  <c r="U66" i="20" s="1"/>
  <c r="R66" i="20"/>
  <c r="T66" i="20" s="1"/>
  <c r="R67" i="21"/>
  <c r="T67" i="21" s="1"/>
  <c r="S67" i="21"/>
  <c r="R68" i="22"/>
  <c r="T68" i="22" s="1"/>
  <c r="S68" i="22"/>
  <c r="U68" i="22" s="1"/>
  <c r="P65" i="22"/>
  <c r="R66" i="24"/>
  <c r="T66" i="24" s="1"/>
  <c r="S66" i="24"/>
  <c r="U66" i="24" s="1"/>
  <c r="P66" i="18"/>
  <c r="Q66" i="25"/>
  <c r="E68" i="25"/>
  <c r="G68" i="25"/>
  <c r="H68" i="25"/>
  <c r="F68" i="25"/>
  <c r="L65" i="24"/>
  <c r="Y66" i="25"/>
  <c r="X66" i="25"/>
  <c r="K67" i="25"/>
  <c r="U67" i="25"/>
  <c r="V67" i="25" s="1"/>
  <c r="F66" i="24"/>
  <c r="H66" i="24"/>
  <c r="E66" i="24"/>
  <c r="G66" i="24"/>
  <c r="L67" i="22"/>
  <c r="W62" i="24"/>
  <c r="Y61" i="24"/>
  <c r="X61" i="24"/>
  <c r="D69" i="25"/>
  <c r="A69" i="25" s="1"/>
  <c r="O69" i="25" s="1"/>
  <c r="C70" i="25"/>
  <c r="V65" i="24"/>
  <c r="AA65" i="24"/>
  <c r="M65" i="24"/>
  <c r="N65" i="24"/>
  <c r="W65" i="24"/>
  <c r="AB65" i="24"/>
  <c r="Z65" i="24"/>
  <c r="K65" i="24"/>
  <c r="AA67" i="25"/>
  <c r="W67" i="25"/>
  <c r="M67" i="25"/>
  <c r="AB67" i="25"/>
  <c r="N67" i="25"/>
  <c r="Z67" i="25"/>
  <c r="L67" i="25"/>
  <c r="C68" i="24"/>
  <c r="D67" i="24"/>
  <c r="A67" i="24" s="1"/>
  <c r="O67" i="24" s="1"/>
  <c r="M64" i="22"/>
  <c r="N64" i="22"/>
  <c r="V65" i="23"/>
  <c r="D67" i="23"/>
  <c r="A67" i="23" s="1"/>
  <c r="O67" i="23" s="1"/>
  <c r="C68" i="23"/>
  <c r="AA65" i="23"/>
  <c r="M65" i="23"/>
  <c r="N65" i="23"/>
  <c r="W65" i="23"/>
  <c r="AB65" i="23"/>
  <c r="Z65" i="23"/>
  <c r="K65" i="23"/>
  <c r="F66" i="23"/>
  <c r="H66" i="23"/>
  <c r="G66" i="23"/>
  <c r="E66" i="23"/>
  <c r="F68" i="22"/>
  <c r="H68" i="22"/>
  <c r="E68" i="22"/>
  <c r="G68" i="22"/>
  <c r="P66" i="22"/>
  <c r="Q66" i="22"/>
  <c r="V65" i="20"/>
  <c r="X66" i="22"/>
  <c r="Y66" i="22"/>
  <c r="C70" i="22"/>
  <c r="D69" i="22"/>
  <c r="A69" i="22" s="1"/>
  <c r="O69" i="22" s="1"/>
  <c r="K67" i="22"/>
  <c r="E67" i="21"/>
  <c r="G67" i="21"/>
  <c r="H67" i="21"/>
  <c r="F67" i="21"/>
  <c r="AB67" i="22"/>
  <c r="Z67" i="22"/>
  <c r="N67" i="22"/>
  <c r="AA67" i="22"/>
  <c r="W67" i="22"/>
  <c r="M67" i="22"/>
  <c r="U67" i="22"/>
  <c r="V67" i="22" s="1"/>
  <c r="Q65" i="21"/>
  <c r="N60" i="20"/>
  <c r="M60" i="20"/>
  <c r="C68" i="20"/>
  <c r="D67" i="20"/>
  <c r="A67" i="20" s="1"/>
  <c r="O67" i="20" s="1"/>
  <c r="C69" i="21"/>
  <c r="D68" i="21"/>
  <c r="A68" i="21" s="1"/>
  <c r="O68" i="21" s="1"/>
  <c r="K65" i="20"/>
  <c r="K66" i="21"/>
  <c r="Y62" i="21"/>
  <c r="AB64" i="21" s="1"/>
  <c r="X62" i="21"/>
  <c r="AA64" i="21" s="1"/>
  <c r="Z64" i="21"/>
  <c r="Y65" i="21"/>
  <c r="X65" i="21"/>
  <c r="F66" i="20"/>
  <c r="H66" i="20"/>
  <c r="V66" i="21"/>
  <c r="AA66" i="21"/>
  <c r="W66" i="21"/>
  <c r="M66" i="21"/>
  <c r="AB66" i="21"/>
  <c r="Z66" i="21"/>
  <c r="N66" i="21"/>
  <c r="L66" i="21"/>
  <c r="M64" i="18"/>
  <c r="F68" i="18"/>
  <c r="H68" i="18"/>
  <c r="G68" i="18"/>
  <c r="E68" i="18"/>
  <c r="AB67" i="18"/>
  <c r="Z67" i="18"/>
  <c r="N67" i="18"/>
  <c r="AA67" i="18"/>
  <c r="W67" i="18"/>
  <c r="M67" i="18"/>
  <c r="V67" i="18"/>
  <c r="C70" i="18"/>
  <c r="D70" i="18" s="1"/>
  <c r="A69" i="18"/>
  <c r="O69" i="18" s="1"/>
  <c r="X66" i="18"/>
  <c r="Y66" i="18"/>
  <c r="K67" i="18"/>
  <c r="E67" i="17"/>
  <c r="G67" i="17"/>
  <c r="F67" i="17"/>
  <c r="H67" i="17"/>
  <c r="V66" i="17"/>
  <c r="Q65" i="17"/>
  <c r="F65" i="16"/>
  <c r="H65" i="16"/>
  <c r="G65" i="16"/>
  <c r="E65" i="16"/>
  <c r="K66" i="17"/>
  <c r="C67" i="16"/>
  <c r="D66" i="16"/>
  <c r="A66" i="16" s="1"/>
  <c r="O66" i="16" s="1"/>
  <c r="AA66" i="17"/>
  <c r="W66" i="17"/>
  <c r="M66" i="17"/>
  <c r="Z66" i="17"/>
  <c r="N66" i="17"/>
  <c r="AB66" i="17"/>
  <c r="L66" i="17"/>
  <c r="Y65" i="17"/>
  <c r="X65" i="17"/>
  <c r="U61" i="16"/>
  <c r="V61" i="16" s="1"/>
  <c r="V62" i="16" s="1"/>
  <c r="S62" i="16"/>
  <c r="K61" i="16"/>
  <c r="E62" i="16"/>
  <c r="C69" i="17"/>
  <c r="D68" i="17"/>
  <c r="A68" i="17" s="1"/>
  <c r="O68" i="17" s="1"/>
  <c r="E67" i="15"/>
  <c r="G67" i="15"/>
  <c r="F67" i="15"/>
  <c r="H67" i="15"/>
  <c r="V66" i="15"/>
  <c r="P65" i="15"/>
  <c r="C69" i="15"/>
  <c r="D68" i="15"/>
  <c r="A68" i="15" s="1"/>
  <c r="O68" i="15" s="1"/>
  <c r="K66" i="15"/>
  <c r="Y65" i="15"/>
  <c r="X65" i="15"/>
  <c r="AA66" i="15"/>
  <c r="W66" i="15"/>
  <c r="M66" i="15"/>
  <c r="AB66" i="15"/>
  <c r="Z66" i="15"/>
  <c r="N66" i="15"/>
  <c r="L66" i="15"/>
  <c r="F65" i="11"/>
  <c r="H65" i="11"/>
  <c r="G65" i="11"/>
  <c r="E65" i="11"/>
  <c r="E61" i="11"/>
  <c r="G61" i="11"/>
  <c r="F61" i="11"/>
  <c r="H61" i="11"/>
  <c r="U60" i="11"/>
  <c r="V60" i="11" s="1"/>
  <c r="K60" i="11"/>
  <c r="P62" i="25" l="1"/>
  <c r="N64" i="25"/>
  <c r="Q62" i="25"/>
  <c r="C67" i="11"/>
  <c r="D67" i="11" s="1"/>
  <c r="A67" i="11" s="1"/>
  <c r="O67" i="11" s="1"/>
  <c r="I65" i="23"/>
  <c r="J65" i="23"/>
  <c r="X56" i="11"/>
  <c r="AA56" i="11" s="1"/>
  <c r="Z59" i="17"/>
  <c r="Q58" i="16"/>
  <c r="N58" i="16" s="1"/>
  <c r="Z56" i="11"/>
  <c r="Z64" i="22"/>
  <c r="Y62" i="15"/>
  <c r="AB64" i="15" s="1"/>
  <c r="X62" i="15"/>
  <c r="AA64" i="15" s="1"/>
  <c r="X59" i="17"/>
  <c r="AA59" i="17" s="1"/>
  <c r="X62" i="22"/>
  <c r="AA64" i="22" s="1"/>
  <c r="X59" i="23"/>
  <c r="AA59" i="23" s="1"/>
  <c r="Z59" i="23"/>
  <c r="Y59" i="23"/>
  <c r="AB59" i="23" s="1"/>
  <c r="X59" i="19"/>
  <c r="AA59" i="19" s="1"/>
  <c r="Z59" i="19"/>
  <c r="Y59" i="19"/>
  <c r="AB59" i="19" s="1"/>
  <c r="X58" i="16"/>
  <c r="AA58" i="16" s="1"/>
  <c r="Z58" i="16"/>
  <c r="AC67" i="18"/>
  <c r="AC67" i="22"/>
  <c r="AC67" i="25"/>
  <c r="AC66" i="15"/>
  <c r="AC66" i="17"/>
  <c r="AC66" i="21"/>
  <c r="AC65" i="24"/>
  <c r="AC60" i="23"/>
  <c r="O60" i="23"/>
  <c r="O60" i="19"/>
  <c r="AC60" i="19"/>
  <c r="O58" i="11"/>
  <c r="P58" i="11" s="1"/>
  <c r="M58" i="11" s="1"/>
  <c r="AC58" i="11"/>
  <c r="P57" i="11"/>
  <c r="M57" i="11" s="1"/>
  <c r="AC59" i="16"/>
  <c r="O59" i="16"/>
  <c r="Q59" i="16" s="1"/>
  <c r="N59" i="16" s="1"/>
  <c r="Y58" i="16"/>
  <c r="AB58" i="16" s="1"/>
  <c r="AC60" i="20"/>
  <c r="O60" i="20"/>
  <c r="Q60" i="20" s="1"/>
  <c r="L66" i="24"/>
  <c r="V66" i="19"/>
  <c r="I65" i="19"/>
  <c r="J65" i="19"/>
  <c r="L61" i="19"/>
  <c r="D68" i="19"/>
  <c r="A68" i="19" s="1"/>
  <c r="O68" i="19" s="1"/>
  <c r="C69" i="19"/>
  <c r="Q59" i="19"/>
  <c r="N59" i="19" s="1"/>
  <c r="P59" i="19"/>
  <c r="M59" i="19" s="1"/>
  <c r="Z66" i="19"/>
  <c r="AA66" i="19"/>
  <c r="M66" i="19"/>
  <c r="AB66" i="19"/>
  <c r="N66" i="19"/>
  <c r="W66" i="19"/>
  <c r="K66" i="19"/>
  <c r="I67" i="19"/>
  <c r="S67" i="19"/>
  <c r="U67" i="19" s="1"/>
  <c r="G67" i="19"/>
  <c r="F67" i="19"/>
  <c r="P67" i="19"/>
  <c r="J67" i="19"/>
  <c r="R67" i="19"/>
  <c r="T67" i="19" s="1"/>
  <c r="E67" i="19"/>
  <c r="H67" i="19"/>
  <c r="Q59" i="23"/>
  <c r="N59" i="23" s="1"/>
  <c r="U62" i="16"/>
  <c r="S64" i="16" s="1"/>
  <c r="T62" i="16"/>
  <c r="R64" i="16" s="1"/>
  <c r="P59" i="23"/>
  <c r="M59" i="23" s="1"/>
  <c r="Y60" i="20"/>
  <c r="AB60" i="20" s="1"/>
  <c r="J68" i="15"/>
  <c r="I68" i="15"/>
  <c r="I60" i="11"/>
  <c r="J60" i="11"/>
  <c r="J68" i="17"/>
  <c r="I68" i="17"/>
  <c r="W60" i="17"/>
  <c r="Q60" i="17"/>
  <c r="N60" i="17" s="1"/>
  <c r="I69" i="18"/>
  <c r="J69" i="18"/>
  <c r="J69" i="25"/>
  <c r="I69" i="25"/>
  <c r="J67" i="24"/>
  <c r="I67" i="24"/>
  <c r="J67" i="23"/>
  <c r="I67" i="23"/>
  <c r="P60" i="23"/>
  <c r="M60" i="23" s="1"/>
  <c r="J69" i="22"/>
  <c r="I69" i="22"/>
  <c r="I68" i="21"/>
  <c r="J68" i="21"/>
  <c r="I67" i="20"/>
  <c r="J67" i="20"/>
  <c r="W59" i="20"/>
  <c r="Z59" i="20" s="1"/>
  <c r="Q59" i="20"/>
  <c r="N59" i="20" s="1"/>
  <c r="P58" i="16"/>
  <c r="M58" i="16" s="1"/>
  <c r="I61" i="16"/>
  <c r="J61" i="16"/>
  <c r="I66" i="16"/>
  <c r="J66" i="16"/>
  <c r="W57" i="11"/>
  <c r="Q57" i="11"/>
  <c r="N57" i="11" s="1"/>
  <c r="I65" i="20"/>
  <c r="J65" i="20"/>
  <c r="Q60" i="23"/>
  <c r="N60" i="23" s="1"/>
  <c r="W60" i="23"/>
  <c r="L59" i="11"/>
  <c r="L61" i="23"/>
  <c r="L60" i="16"/>
  <c r="X60" i="20"/>
  <c r="AA60" i="20" s="1"/>
  <c r="L61" i="20"/>
  <c r="Q65" i="15"/>
  <c r="N64" i="21"/>
  <c r="N64" i="15"/>
  <c r="Q66" i="18"/>
  <c r="M64" i="21"/>
  <c r="P66" i="25"/>
  <c r="S66" i="11"/>
  <c r="U66" i="11" s="1"/>
  <c r="R66" i="11"/>
  <c r="T66" i="11" s="1"/>
  <c r="S68" i="17"/>
  <c r="R68" i="17"/>
  <c r="T68" i="17" s="1"/>
  <c r="P66" i="17"/>
  <c r="S66" i="16"/>
  <c r="U66" i="16" s="1"/>
  <c r="R66" i="16"/>
  <c r="T66" i="16" s="1"/>
  <c r="S69" i="18"/>
  <c r="U69" i="18" s="1"/>
  <c r="R69" i="18"/>
  <c r="T69" i="18" s="1"/>
  <c r="R68" i="21"/>
  <c r="T68" i="21" s="1"/>
  <c r="S68" i="21"/>
  <c r="U68" i="21" s="1"/>
  <c r="S67" i="20"/>
  <c r="U67" i="20" s="1"/>
  <c r="R67" i="20"/>
  <c r="T67" i="20" s="1"/>
  <c r="S68" i="15"/>
  <c r="U68" i="15" s="1"/>
  <c r="R68" i="15"/>
  <c r="T68" i="15" s="1"/>
  <c r="R69" i="22"/>
  <c r="T69" i="22" s="1"/>
  <c r="S69" i="22"/>
  <c r="R67" i="23"/>
  <c r="T67" i="23" s="1"/>
  <c r="S67" i="23"/>
  <c r="U67" i="23" s="1"/>
  <c r="R67" i="24"/>
  <c r="T67" i="24" s="1"/>
  <c r="S67" i="24"/>
  <c r="U67" i="24" s="1"/>
  <c r="R69" i="25"/>
  <c r="T69" i="25" s="1"/>
  <c r="S69" i="25"/>
  <c r="P61" i="24"/>
  <c r="Q61" i="24"/>
  <c r="P65" i="24"/>
  <c r="K66" i="24"/>
  <c r="E69" i="25"/>
  <c r="G69" i="25"/>
  <c r="F69" i="25"/>
  <c r="H69" i="25"/>
  <c r="V66" i="23"/>
  <c r="Q67" i="25"/>
  <c r="F67" i="24"/>
  <c r="H67" i="24"/>
  <c r="G67" i="24"/>
  <c r="E67" i="24"/>
  <c r="W66" i="24"/>
  <c r="AB66" i="24"/>
  <c r="N66" i="24"/>
  <c r="AA66" i="24"/>
  <c r="M66" i="24"/>
  <c r="Z66" i="24"/>
  <c r="K68" i="25"/>
  <c r="C69" i="24"/>
  <c r="D68" i="24"/>
  <c r="A68" i="24" s="1"/>
  <c r="O68" i="24" s="1"/>
  <c r="Y67" i="25"/>
  <c r="X67" i="25"/>
  <c r="Y65" i="24"/>
  <c r="X65" i="24"/>
  <c r="C71" i="25"/>
  <c r="D70" i="25"/>
  <c r="A70" i="25" s="1"/>
  <c r="O70" i="25" s="1"/>
  <c r="X62" i="24"/>
  <c r="AA64" i="24" s="1"/>
  <c r="Y62" i="24"/>
  <c r="AB64" i="24" s="1"/>
  <c r="Z64" i="24"/>
  <c r="V66" i="24"/>
  <c r="V68" i="25"/>
  <c r="AA68" i="25"/>
  <c r="W68" i="25"/>
  <c r="M68" i="25"/>
  <c r="AB68" i="25"/>
  <c r="Z68" i="25"/>
  <c r="N68" i="25"/>
  <c r="L68" i="25"/>
  <c r="Q66" i="21"/>
  <c r="K66" i="20"/>
  <c r="W66" i="23"/>
  <c r="AB66" i="23"/>
  <c r="N66" i="23"/>
  <c r="AA66" i="23"/>
  <c r="M66" i="23"/>
  <c r="Z66" i="23"/>
  <c r="Y65" i="23"/>
  <c r="X65" i="23"/>
  <c r="D68" i="23"/>
  <c r="A68" i="23" s="1"/>
  <c r="O68" i="23" s="1"/>
  <c r="C69" i="23"/>
  <c r="L66" i="23"/>
  <c r="K66" i="23"/>
  <c r="F67" i="23"/>
  <c r="H67" i="23"/>
  <c r="E67" i="23"/>
  <c r="G67" i="23"/>
  <c r="F69" i="22"/>
  <c r="H69" i="22"/>
  <c r="G69" i="22"/>
  <c r="E69" i="22"/>
  <c r="V66" i="20"/>
  <c r="L68" i="22"/>
  <c r="X67" i="22"/>
  <c r="Y67" i="22"/>
  <c r="V68" i="22"/>
  <c r="E68" i="21"/>
  <c r="G68" i="21"/>
  <c r="F68" i="21"/>
  <c r="H68" i="21"/>
  <c r="P65" i="21"/>
  <c r="P67" i="22"/>
  <c r="Q67" i="22"/>
  <c r="AB68" i="22"/>
  <c r="Z68" i="22"/>
  <c r="N68" i="22"/>
  <c r="AA68" i="22"/>
  <c r="W68" i="22"/>
  <c r="M68" i="22"/>
  <c r="K68" i="22"/>
  <c r="D70" i="22"/>
  <c r="A70" i="22" s="1"/>
  <c r="O70" i="22" s="1"/>
  <c r="C71" i="22"/>
  <c r="AA67" i="21"/>
  <c r="W67" i="21"/>
  <c r="M67" i="21"/>
  <c r="AB67" i="21"/>
  <c r="N67" i="21"/>
  <c r="Z67" i="21"/>
  <c r="L67" i="21"/>
  <c r="D69" i="21"/>
  <c r="A69" i="21" s="1"/>
  <c r="O69" i="21" s="1"/>
  <c r="C70" i="21"/>
  <c r="D68" i="20"/>
  <c r="A68" i="20" s="1"/>
  <c r="O68" i="20" s="1"/>
  <c r="C69" i="20"/>
  <c r="Y66" i="21"/>
  <c r="X66" i="21"/>
  <c r="K67" i="21"/>
  <c r="U67" i="21"/>
  <c r="V67" i="21" s="1"/>
  <c r="F67" i="20"/>
  <c r="H67" i="20"/>
  <c r="G67" i="20"/>
  <c r="E67" i="20"/>
  <c r="L68" i="18"/>
  <c r="V67" i="17"/>
  <c r="F69" i="18"/>
  <c r="H69" i="18"/>
  <c r="E69" i="18"/>
  <c r="G69" i="18"/>
  <c r="P67" i="18"/>
  <c r="Q67" i="18"/>
  <c r="U68" i="18"/>
  <c r="V68" i="18" s="1"/>
  <c r="A70" i="18"/>
  <c r="O70" i="18" s="1"/>
  <c r="C71" i="18"/>
  <c r="D71" i="18" s="1"/>
  <c r="X67" i="18"/>
  <c r="Y67" i="18"/>
  <c r="AB68" i="18"/>
  <c r="Z68" i="18"/>
  <c r="N68" i="18"/>
  <c r="AA68" i="18"/>
  <c r="W68" i="18"/>
  <c r="M68" i="18"/>
  <c r="K68" i="18"/>
  <c r="E68" i="17"/>
  <c r="G68" i="17"/>
  <c r="H68" i="17"/>
  <c r="F68" i="17"/>
  <c r="P65" i="17"/>
  <c r="N64" i="17"/>
  <c r="M64" i="17"/>
  <c r="C70" i="17"/>
  <c r="D69" i="17"/>
  <c r="A69" i="17" s="1"/>
  <c r="O69" i="17" s="1"/>
  <c r="E66" i="16"/>
  <c r="G66" i="16"/>
  <c r="F66" i="16"/>
  <c r="H66" i="16"/>
  <c r="AA67" i="17"/>
  <c r="W67" i="17"/>
  <c r="M67" i="17"/>
  <c r="Z67" i="17"/>
  <c r="N67" i="17"/>
  <c r="AB67" i="17"/>
  <c r="L67" i="17"/>
  <c r="Y66" i="17"/>
  <c r="X66" i="17"/>
  <c r="D67" i="16"/>
  <c r="A67" i="16" s="1"/>
  <c r="O67" i="16" s="1"/>
  <c r="C68" i="16"/>
  <c r="K67" i="17"/>
  <c r="V65" i="16"/>
  <c r="AA65" i="16"/>
  <c r="M65" i="16"/>
  <c r="N65" i="16"/>
  <c r="W65" i="16"/>
  <c r="AB65" i="16"/>
  <c r="Z65" i="16"/>
  <c r="K65" i="16"/>
  <c r="E68" i="15"/>
  <c r="G68" i="15"/>
  <c r="H68" i="15"/>
  <c r="F68" i="15"/>
  <c r="M64" i="15"/>
  <c r="V67" i="15"/>
  <c r="Q66" i="15"/>
  <c r="Y66" i="15"/>
  <c r="X66" i="15"/>
  <c r="AA67" i="15"/>
  <c r="W67" i="15"/>
  <c r="M67" i="15"/>
  <c r="AB67" i="15"/>
  <c r="Z67" i="15"/>
  <c r="N67" i="15"/>
  <c r="L67" i="15"/>
  <c r="K67" i="15"/>
  <c r="C70" i="15"/>
  <c r="D69" i="15"/>
  <c r="A69" i="15" s="1"/>
  <c r="O69" i="15" s="1"/>
  <c r="E66" i="11"/>
  <c r="G66" i="11"/>
  <c r="F66" i="11"/>
  <c r="H66" i="11"/>
  <c r="K65" i="11"/>
  <c r="U65" i="11"/>
  <c r="V65" i="11" s="1"/>
  <c r="C68" i="11"/>
  <c r="D68" i="11" s="1"/>
  <c r="V61" i="11"/>
  <c r="V62" i="11" s="1"/>
  <c r="K61" i="11"/>
  <c r="S62" i="11"/>
  <c r="E62" i="11"/>
  <c r="P60" i="20" l="1"/>
  <c r="L65" i="23"/>
  <c r="J65" i="16"/>
  <c r="I65" i="16"/>
  <c r="I66" i="19"/>
  <c r="L66" i="19" s="1"/>
  <c r="O66" i="19" s="1"/>
  <c r="J66" i="19"/>
  <c r="AC66" i="24"/>
  <c r="AC67" i="21"/>
  <c r="AC67" i="15"/>
  <c r="W59" i="16"/>
  <c r="X59" i="16" s="1"/>
  <c r="AA59" i="16" s="1"/>
  <c r="AC68" i="22"/>
  <c r="AC68" i="18"/>
  <c r="AC68" i="25"/>
  <c r="AC67" i="17"/>
  <c r="AC66" i="23"/>
  <c r="AC66" i="19"/>
  <c r="AC61" i="23"/>
  <c r="O61" i="23"/>
  <c r="O62" i="23" s="1"/>
  <c r="N64" i="23" s="1"/>
  <c r="AC61" i="19"/>
  <c r="O61" i="19"/>
  <c r="O62" i="19" s="1"/>
  <c r="AC59" i="11"/>
  <c r="O59" i="11"/>
  <c r="W59" i="11" s="1"/>
  <c r="O60" i="16"/>
  <c r="P60" i="16" s="1"/>
  <c r="M60" i="16" s="1"/>
  <c r="AC60" i="16"/>
  <c r="AC61" i="20"/>
  <c r="O61" i="20"/>
  <c r="Q67" i="19"/>
  <c r="L65" i="19"/>
  <c r="L67" i="23"/>
  <c r="L67" i="19"/>
  <c r="AB67" i="19"/>
  <c r="N67" i="19"/>
  <c r="W67" i="19"/>
  <c r="Z67" i="19"/>
  <c r="AA67" i="19"/>
  <c r="M67" i="19"/>
  <c r="V67" i="19"/>
  <c r="Y66" i="19"/>
  <c r="X66" i="19"/>
  <c r="I68" i="19"/>
  <c r="R68" i="19"/>
  <c r="T68" i="19" s="1"/>
  <c r="G68" i="19"/>
  <c r="F68" i="19"/>
  <c r="J68" i="19"/>
  <c r="S68" i="19"/>
  <c r="U68" i="19" s="1"/>
  <c r="E68" i="19"/>
  <c r="H68" i="19"/>
  <c r="L69" i="25"/>
  <c r="K67" i="19"/>
  <c r="P60" i="19"/>
  <c r="M60" i="19" s="1"/>
  <c r="Q60" i="19"/>
  <c r="N60" i="19" s="1"/>
  <c r="C70" i="19"/>
  <c r="D69" i="19"/>
  <c r="A69" i="19" s="1"/>
  <c r="O69" i="19" s="1"/>
  <c r="T62" i="11"/>
  <c r="R64" i="11" s="1"/>
  <c r="U62" i="11"/>
  <c r="S64" i="11" s="1"/>
  <c r="I69" i="15"/>
  <c r="J69" i="15"/>
  <c r="J67" i="11"/>
  <c r="I67" i="11"/>
  <c r="J61" i="11"/>
  <c r="I61" i="11"/>
  <c r="J69" i="17"/>
  <c r="I69" i="17"/>
  <c r="W62" i="17"/>
  <c r="X60" i="17"/>
  <c r="AA60" i="17" s="1"/>
  <c r="Y60" i="17"/>
  <c r="AB60" i="17" s="1"/>
  <c r="J70" i="18"/>
  <c r="I70" i="18"/>
  <c r="J70" i="25"/>
  <c r="I70" i="25"/>
  <c r="J68" i="24"/>
  <c r="I68" i="24"/>
  <c r="I68" i="23"/>
  <c r="J68" i="23"/>
  <c r="J70" i="22"/>
  <c r="I70" i="22"/>
  <c r="J69" i="21"/>
  <c r="I69" i="21"/>
  <c r="J66" i="20"/>
  <c r="I66" i="20"/>
  <c r="W61" i="20"/>
  <c r="X61" i="20" s="1"/>
  <c r="AA61" i="20" s="1"/>
  <c r="J68" i="20"/>
  <c r="I68" i="20"/>
  <c r="X59" i="20"/>
  <c r="AA59" i="20" s="1"/>
  <c r="Y59" i="20"/>
  <c r="AB59" i="20" s="1"/>
  <c r="J67" i="16"/>
  <c r="I67" i="16"/>
  <c r="P59" i="16"/>
  <c r="M59" i="16" s="1"/>
  <c r="W58" i="11"/>
  <c r="Z58" i="11" s="1"/>
  <c r="Q58" i="11"/>
  <c r="N58" i="11" s="1"/>
  <c r="Z57" i="11"/>
  <c r="X57" i="11"/>
  <c r="AA57" i="11" s="1"/>
  <c r="Y57" i="11"/>
  <c r="AB57" i="11" s="1"/>
  <c r="I65" i="11"/>
  <c r="J65" i="11"/>
  <c r="Z61" i="20"/>
  <c r="W61" i="23"/>
  <c r="Z60" i="23"/>
  <c r="X60" i="23"/>
  <c r="AA60" i="23" s="1"/>
  <c r="Y60" i="23"/>
  <c r="AB60" i="23" s="1"/>
  <c r="W60" i="16"/>
  <c r="L61" i="16"/>
  <c r="L65" i="20"/>
  <c r="Q66" i="17"/>
  <c r="Q65" i="24"/>
  <c r="P66" i="21"/>
  <c r="S69" i="15"/>
  <c r="R69" i="15"/>
  <c r="T69" i="15" s="1"/>
  <c r="S67" i="11"/>
  <c r="U67" i="11" s="1"/>
  <c r="R67" i="11"/>
  <c r="T67" i="11" s="1"/>
  <c r="S69" i="17"/>
  <c r="U69" i="17" s="1"/>
  <c r="R69" i="17"/>
  <c r="T69" i="17" s="1"/>
  <c r="S68" i="20"/>
  <c r="U68" i="20" s="1"/>
  <c r="R68" i="20"/>
  <c r="T68" i="20" s="1"/>
  <c r="R69" i="21"/>
  <c r="T69" i="21" s="1"/>
  <c r="S69" i="21"/>
  <c r="U69" i="21" s="1"/>
  <c r="R68" i="23"/>
  <c r="T68" i="23" s="1"/>
  <c r="S68" i="23"/>
  <c r="U68" i="23" s="1"/>
  <c r="S67" i="16"/>
  <c r="U67" i="16" s="1"/>
  <c r="R67" i="16"/>
  <c r="T67" i="16" s="1"/>
  <c r="S70" i="18"/>
  <c r="U70" i="18" s="1"/>
  <c r="R70" i="18"/>
  <c r="T70" i="18" s="1"/>
  <c r="R70" i="22"/>
  <c r="T70" i="22" s="1"/>
  <c r="S70" i="22"/>
  <c r="U70" i="22" s="1"/>
  <c r="R70" i="25"/>
  <c r="T70" i="25" s="1"/>
  <c r="S70" i="25"/>
  <c r="U70" i="25" s="1"/>
  <c r="R68" i="24"/>
  <c r="T68" i="24" s="1"/>
  <c r="S68" i="24"/>
  <c r="U68" i="24" s="1"/>
  <c r="P68" i="22"/>
  <c r="N64" i="24"/>
  <c r="M64" i="24"/>
  <c r="V67" i="20"/>
  <c r="E70" i="25"/>
  <c r="G70" i="25"/>
  <c r="H70" i="25"/>
  <c r="F70" i="25"/>
  <c r="P68" i="25"/>
  <c r="P67" i="25"/>
  <c r="Q68" i="25"/>
  <c r="D73" i="25"/>
  <c r="D71" i="25"/>
  <c r="A71" i="25" s="1"/>
  <c r="O71" i="25" s="1"/>
  <c r="D69" i="24"/>
  <c r="A69" i="24" s="1"/>
  <c r="O69" i="24" s="1"/>
  <c r="C70" i="24"/>
  <c r="U69" i="25"/>
  <c r="V69" i="25" s="1"/>
  <c r="AA67" i="24"/>
  <c r="M67" i="24"/>
  <c r="N67" i="24"/>
  <c r="W67" i="24"/>
  <c r="AB67" i="24"/>
  <c r="Z67" i="24"/>
  <c r="Q68" i="18"/>
  <c r="Y68" i="25"/>
  <c r="X68" i="25"/>
  <c r="Q66" i="24"/>
  <c r="P66" i="24"/>
  <c r="F68" i="24"/>
  <c r="H68" i="24"/>
  <c r="E68" i="24"/>
  <c r="G68" i="24"/>
  <c r="Y66" i="24"/>
  <c r="X66" i="24"/>
  <c r="K69" i="25"/>
  <c r="AB69" i="25"/>
  <c r="Z69" i="25"/>
  <c r="N69" i="25"/>
  <c r="M69" i="25"/>
  <c r="AA69" i="25"/>
  <c r="W69" i="25"/>
  <c r="V67" i="24"/>
  <c r="L67" i="24"/>
  <c r="K67" i="24"/>
  <c r="V67" i="23"/>
  <c r="K67" i="23"/>
  <c r="P66" i="23"/>
  <c r="AA67" i="23"/>
  <c r="M67" i="23"/>
  <c r="N67" i="23"/>
  <c r="W67" i="23"/>
  <c r="AB67" i="23"/>
  <c r="Z67" i="23"/>
  <c r="F68" i="23"/>
  <c r="H68" i="23"/>
  <c r="G68" i="23"/>
  <c r="E68" i="23"/>
  <c r="X66" i="23"/>
  <c r="Y66" i="23"/>
  <c r="C70" i="23"/>
  <c r="D69" i="23"/>
  <c r="A69" i="23" s="1"/>
  <c r="O69" i="23" s="1"/>
  <c r="F70" i="22"/>
  <c r="H70" i="22"/>
  <c r="E70" i="22"/>
  <c r="G70" i="22"/>
  <c r="E69" i="21"/>
  <c r="G69" i="21"/>
  <c r="H69" i="21"/>
  <c r="F69" i="21"/>
  <c r="D73" i="22"/>
  <c r="D71" i="22"/>
  <c r="A71" i="22" s="1"/>
  <c r="O71" i="22" s="1"/>
  <c r="X68" i="22"/>
  <c r="Y68" i="22"/>
  <c r="AA69" i="22"/>
  <c r="W69" i="22"/>
  <c r="M69" i="22"/>
  <c r="AB69" i="22"/>
  <c r="Z69" i="22"/>
  <c r="N69" i="22"/>
  <c r="L69" i="22"/>
  <c r="K69" i="22"/>
  <c r="U69" i="22"/>
  <c r="V69" i="22" s="1"/>
  <c r="Q67" i="21"/>
  <c r="AA67" i="20"/>
  <c r="M67" i="20"/>
  <c r="N67" i="20"/>
  <c r="W67" i="20"/>
  <c r="AB67" i="20"/>
  <c r="Z67" i="20"/>
  <c r="K68" i="21"/>
  <c r="F68" i="20"/>
  <c r="H68" i="20"/>
  <c r="E68" i="20"/>
  <c r="G68" i="20"/>
  <c r="Y67" i="21"/>
  <c r="X67" i="21"/>
  <c r="L67" i="20"/>
  <c r="K67" i="20"/>
  <c r="V68" i="21"/>
  <c r="AA68" i="21"/>
  <c r="W68" i="21"/>
  <c r="M68" i="21"/>
  <c r="AB68" i="21"/>
  <c r="Z68" i="21"/>
  <c r="N68" i="21"/>
  <c r="L68" i="21"/>
  <c r="C70" i="20"/>
  <c r="D69" i="20"/>
  <c r="A69" i="20" s="1"/>
  <c r="O69" i="20" s="1"/>
  <c r="C71" i="21"/>
  <c r="D70" i="21"/>
  <c r="A70" i="21" s="1"/>
  <c r="O70" i="21" s="1"/>
  <c r="P67" i="15"/>
  <c r="Q67" i="17"/>
  <c r="P68" i="19"/>
  <c r="Q68" i="19"/>
  <c r="F70" i="18"/>
  <c r="H70" i="18"/>
  <c r="G70" i="18"/>
  <c r="E70" i="18"/>
  <c r="D73" i="18"/>
  <c r="A71" i="18"/>
  <c r="O71" i="18" s="1"/>
  <c r="K69" i="18"/>
  <c r="X68" i="18"/>
  <c r="Y68" i="18"/>
  <c r="V69" i="18"/>
  <c r="AA69" i="18"/>
  <c r="W69" i="18"/>
  <c r="M69" i="18"/>
  <c r="AB69" i="18"/>
  <c r="Z69" i="18"/>
  <c r="N69" i="18"/>
  <c r="L69" i="18"/>
  <c r="E69" i="17"/>
  <c r="G69" i="17"/>
  <c r="F69" i="17"/>
  <c r="H69" i="17"/>
  <c r="V66" i="16"/>
  <c r="P66" i="15"/>
  <c r="E67" i="16"/>
  <c r="G67" i="16"/>
  <c r="F67" i="16"/>
  <c r="H67" i="16"/>
  <c r="K68" i="17"/>
  <c r="U68" i="17"/>
  <c r="V68" i="17" s="1"/>
  <c r="Y67" i="17"/>
  <c r="X67" i="17"/>
  <c r="L66" i="16"/>
  <c r="W66" i="16"/>
  <c r="AB66" i="16"/>
  <c r="N66" i="16"/>
  <c r="AA66" i="16"/>
  <c r="M66" i="16"/>
  <c r="Z66" i="16"/>
  <c r="C71" i="17"/>
  <c r="D70" i="17"/>
  <c r="A70" i="17" s="1"/>
  <c r="O70" i="17" s="1"/>
  <c r="Y65" i="16"/>
  <c r="X65" i="16"/>
  <c r="C69" i="16"/>
  <c r="D68" i="16"/>
  <c r="A68" i="16" s="1"/>
  <c r="O68" i="16" s="1"/>
  <c r="AA68" i="17"/>
  <c r="W68" i="17"/>
  <c r="M68" i="17"/>
  <c r="Z68" i="17"/>
  <c r="N68" i="17"/>
  <c r="AB68" i="17"/>
  <c r="L68" i="17"/>
  <c r="K66" i="16"/>
  <c r="AC66" i="16" s="1"/>
  <c r="E69" i="15"/>
  <c r="G69" i="15"/>
  <c r="F69" i="15"/>
  <c r="H69" i="15"/>
  <c r="V68" i="15"/>
  <c r="AA68" i="15"/>
  <c r="W68" i="15"/>
  <c r="M68" i="15"/>
  <c r="AB68" i="15"/>
  <c r="Z68" i="15"/>
  <c r="N68" i="15"/>
  <c r="L68" i="15"/>
  <c r="C71" i="15"/>
  <c r="D70" i="15"/>
  <c r="A70" i="15" s="1"/>
  <c r="O70" i="15" s="1"/>
  <c r="K68" i="15"/>
  <c r="Y67" i="15"/>
  <c r="X67" i="15"/>
  <c r="E67" i="11"/>
  <c r="G67" i="11"/>
  <c r="H67" i="11"/>
  <c r="F67" i="11"/>
  <c r="K66" i="11"/>
  <c r="V66" i="11"/>
  <c r="C69" i="11"/>
  <c r="D69" i="11" s="1"/>
  <c r="A68" i="11"/>
  <c r="O68" i="11" s="1"/>
  <c r="L60" i="11"/>
  <c r="O65" i="23" l="1"/>
  <c r="AC65" i="23"/>
  <c r="L65" i="16"/>
  <c r="P66" i="19"/>
  <c r="Q66" i="19"/>
  <c r="Z59" i="16"/>
  <c r="P59" i="11"/>
  <c r="M59" i="11" s="1"/>
  <c r="AC67" i="23"/>
  <c r="Y59" i="16"/>
  <c r="AB59" i="16" s="1"/>
  <c r="AC69" i="18"/>
  <c r="AC69" i="22"/>
  <c r="AC69" i="25"/>
  <c r="AC68" i="15"/>
  <c r="AC68" i="17"/>
  <c r="AC68" i="21"/>
  <c r="AC67" i="24"/>
  <c r="AC67" i="19"/>
  <c r="AC65" i="19"/>
  <c r="O65" i="19"/>
  <c r="W65" i="19" s="1"/>
  <c r="Y65" i="19" s="1"/>
  <c r="AB65" i="19" s="1"/>
  <c r="O60" i="11"/>
  <c r="AC60" i="11"/>
  <c r="AC61" i="16"/>
  <c r="O61" i="16"/>
  <c r="O62" i="16"/>
  <c r="N64" i="16" s="1"/>
  <c r="AC65" i="20"/>
  <c r="O65" i="20"/>
  <c r="P65" i="20" s="1"/>
  <c r="M65" i="20" s="1"/>
  <c r="Q59" i="11"/>
  <c r="N59" i="11" s="1"/>
  <c r="AC67" i="20"/>
  <c r="C71" i="19"/>
  <c r="D70" i="19"/>
  <c r="A70" i="19" s="1"/>
  <c r="O70" i="19" s="1"/>
  <c r="V68" i="19"/>
  <c r="P61" i="23"/>
  <c r="M61" i="23" s="1"/>
  <c r="W62" i="20"/>
  <c r="X62" i="20" s="1"/>
  <c r="AA64" i="20" s="1"/>
  <c r="W61" i="19"/>
  <c r="Q61" i="19"/>
  <c r="N61" i="19" s="1"/>
  <c r="P61" i="19"/>
  <c r="M61" i="19" s="1"/>
  <c r="I69" i="19"/>
  <c r="R69" i="19"/>
  <c r="T69" i="19" s="1"/>
  <c r="G69" i="19"/>
  <c r="F69" i="19"/>
  <c r="J69" i="19"/>
  <c r="S69" i="19"/>
  <c r="U69" i="19" s="1"/>
  <c r="E69" i="19"/>
  <c r="H69" i="19"/>
  <c r="AB68" i="19"/>
  <c r="N68" i="19"/>
  <c r="W68" i="19"/>
  <c r="Z68" i="19"/>
  <c r="AA68" i="19"/>
  <c r="M68" i="19"/>
  <c r="K68" i="19"/>
  <c r="L68" i="19"/>
  <c r="Y67" i="19"/>
  <c r="X67" i="19"/>
  <c r="Q61" i="20"/>
  <c r="N61" i="20" s="1"/>
  <c r="P61" i="20"/>
  <c r="M61" i="20" s="1"/>
  <c r="L68" i="24"/>
  <c r="J70" i="15"/>
  <c r="I70" i="15"/>
  <c r="I68" i="11"/>
  <c r="J68" i="11"/>
  <c r="W60" i="11"/>
  <c r="Y60" i="11" s="1"/>
  <c r="AB60" i="11" s="1"/>
  <c r="J66" i="11"/>
  <c r="I66" i="11"/>
  <c r="J70" i="17"/>
  <c r="I70" i="17"/>
  <c r="Z64" i="17"/>
  <c r="Y62" i="17"/>
  <c r="AB64" i="17" s="1"/>
  <c r="X62" i="17"/>
  <c r="AA64" i="17" s="1"/>
  <c r="I71" i="18"/>
  <c r="J71" i="18"/>
  <c r="J71" i="25"/>
  <c r="I71" i="25"/>
  <c r="J69" i="24"/>
  <c r="I69" i="24"/>
  <c r="J69" i="23"/>
  <c r="I69" i="23"/>
  <c r="Q61" i="23"/>
  <c r="N61" i="23" s="1"/>
  <c r="J71" i="22"/>
  <c r="I71" i="22"/>
  <c r="I70" i="21"/>
  <c r="J70" i="21"/>
  <c r="L66" i="20"/>
  <c r="O62" i="20"/>
  <c r="N64" i="20" s="1"/>
  <c r="Y61" i="20"/>
  <c r="AB61" i="20" s="1"/>
  <c r="I69" i="20"/>
  <c r="J69" i="20"/>
  <c r="Q60" i="16"/>
  <c r="N60" i="16" s="1"/>
  <c r="I68" i="16"/>
  <c r="J68" i="16"/>
  <c r="M64" i="23"/>
  <c r="Y58" i="11"/>
  <c r="AB58" i="11" s="1"/>
  <c r="X58" i="11"/>
  <c r="AA58" i="11" s="1"/>
  <c r="L68" i="20"/>
  <c r="L65" i="11"/>
  <c r="W61" i="16"/>
  <c r="W62" i="16" s="1"/>
  <c r="Z61" i="23"/>
  <c r="X61" i="23"/>
  <c r="AA61" i="23" s="1"/>
  <c r="Y61" i="23"/>
  <c r="AB61" i="23" s="1"/>
  <c r="W62" i="23"/>
  <c r="X62" i="23" s="1"/>
  <c r="AA64" i="23" s="1"/>
  <c r="Z60" i="11"/>
  <c r="Z60" i="16"/>
  <c r="Y60" i="16"/>
  <c r="AB60" i="16" s="1"/>
  <c r="X60" i="16"/>
  <c r="AA60" i="16" s="1"/>
  <c r="Z59" i="11"/>
  <c r="X59" i="11"/>
  <c r="AA59" i="11" s="1"/>
  <c r="Y59" i="11"/>
  <c r="AB59" i="11" s="1"/>
  <c r="P68" i="18"/>
  <c r="Q68" i="22"/>
  <c r="S68" i="11"/>
  <c r="R68" i="11"/>
  <c r="T68" i="11" s="1"/>
  <c r="S68" i="16"/>
  <c r="U68" i="16" s="1"/>
  <c r="R68" i="16"/>
  <c r="T68" i="16" s="1"/>
  <c r="S70" i="17"/>
  <c r="U70" i="17" s="1"/>
  <c r="R70" i="17"/>
  <c r="T70" i="17" s="1"/>
  <c r="S71" i="18"/>
  <c r="R71" i="18"/>
  <c r="T71" i="18" s="1"/>
  <c r="R71" i="22"/>
  <c r="T71" i="22" s="1"/>
  <c r="S71" i="22"/>
  <c r="U71" i="22" s="1"/>
  <c r="R71" i="25"/>
  <c r="T71" i="25" s="1"/>
  <c r="S71" i="25"/>
  <c r="U71" i="25" s="1"/>
  <c r="S70" i="15"/>
  <c r="U70" i="15" s="1"/>
  <c r="R70" i="15"/>
  <c r="T70" i="15" s="1"/>
  <c r="R70" i="21"/>
  <c r="T70" i="21" s="1"/>
  <c r="S70" i="21"/>
  <c r="S69" i="20"/>
  <c r="U69" i="20" s="1"/>
  <c r="R69" i="20"/>
  <c r="T69" i="20" s="1"/>
  <c r="R69" i="23"/>
  <c r="T69" i="23" s="1"/>
  <c r="S69" i="23"/>
  <c r="U69" i="23" s="1"/>
  <c r="R69" i="24"/>
  <c r="T69" i="24" s="1"/>
  <c r="S69" i="24"/>
  <c r="U69" i="24" s="1"/>
  <c r="P69" i="19"/>
  <c r="Q67" i="20"/>
  <c r="P69" i="22"/>
  <c r="P67" i="20"/>
  <c r="Q67" i="15"/>
  <c r="V68" i="24"/>
  <c r="Q66" i="23"/>
  <c r="K68" i="24"/>
  <c r="E71" i="25"/>
  <c r="G71" i="25"/>
  <c r="F71" i="25"/>
  <c r="H71" i="25"/>
  <c r="X69" i="25"/>
  <c r="Y69" i="25"/>
  <c r="W68" i="24"/>
  <c r="AB68" i="24"/>
  <c r="N68" i="24"/>
  <c r="AA68" i="24"/>
  <c r="M68" i="24"/>
  <c r="Z68" i="24"/>
  <c r="AB70" i="25"/>
  <c r="Z70" i="25"/>
  <c r="N70" i="25"/>
  <c r="M70" i="25"/>
  <c r="W70" i="25"/>
  <c r="AA70" i="25"/>
  <c r="K70" i="25"/>
  <c r="F69" i="24"/>
  <c r="H69" i="24"/>
  <c r="G69" i="24"/>
  <c r="E69" i="24"/>
  <c r="P67" i="17"/>
  <c r="L68" i="23"/>
  <c r="K68" i="23"/>
  <c r="P69" i="25"/>
  <c r="Q69" i="25"/>
  <c r="L70" i="25"/>
  <c r="V70" i="25"/>
  <c r="Y67" i="24"/>
  <c r="X67" i="24"/>
  <c r="C71" i="24"/>
  <c r="D70" i="24"/>
  <c r="A70" i="24" s="1"/>
  <c r="O70" i="24" s="1"/>
  <c r="Q67" i="23"/>
  <c r="P67" i="23"/>
  <c r="F69" i="23"/>
  <c r="H69" i="23"/>
  <c r="E69" i="23"/>
  <c r="G69" i="23"/>
  <c r="C71" i="23"/>
  <c r="D70" i="23"/>
  <c r="A70" i="23" s="1"/>
  <c r="O70" i="23" s="1"/>
  <c r="V68" i="23"/>
  <c r="W68" i="23"/>
  <c r="AB68" i="23"/>
  <c r="N68" i="23"/>
  <c r="AA68" i="23"/>
  <c r="M68" i="23"/>
  <c r="Z68" i="23"/>
  <c r="X67" i="23"/>
  <c r="Y67" i="23"/>
  <c r="F71" i="22"/>
  <c r="H71" i="22"/>
  <c r="G71" i="22"/>
  <c r="E71" i="22"/>
  <c r="V68" i="20"/>
  <c r="K68" i="20"/>
  <c r="AC68" i="20" s="1"/>
  <c r="V70" i="22"/>
  <c r="AA70" i="22"/>
  <c r="W70" i="22"/>
  <c r="M70" i="22"/>
  <c r="K70" i="22"/>
  <c r="AB70" i="22"/>
  <c r="N70" i="22"/>
  <c r="Z70" i="22"/>
  <c r="L70" i="22"/>
  <c r="E70" i="21"/>
  <c r="G70" i="21"/>
  <c r="F70" i="21"/>
  <c r="H70" i="21"/>
  <c r="Y69" i="22"/>
  <c r="X69" i="22"/>
  <c r="P67" i="21"/>
  <c r="K69" i="21"/>
  <c r="F69" i="20"/>
  <c r="H69" i="20"/>
  <c r="G69" i="20"/>
  <c r="E69" i="20"/>
  <c r="Q68" i="21"/>
  <c r="P68" i="21"/>
  <c r="AB69" i="21"/>
  <c r="Z69" i="21"/>
  <c r="N69" i="21"/>
  <c r="M69" i="21"/>
  <c r="AA69" i="21"/>
  <c r="W69" i="21"/>
  <c r="AA68" i="20"/>
  <c r="M68" i="20"/>
  <c r="Z68" i="20"/>
  <c r="W68" i="20"/>
  <c r="AB68" i="20"/>
  <c r="N68" i="20"/>
  <c r="L70" i="18"/>
  <c r="D73" i="21"/>
  <c r="D71" i="21"/>
  <c r="A71" i="21" s="1"/>
  <c r="O71" i="21" s="1"/>
  <c r="C71" i="20"/>
  <c r="D70" i="20"/>
  <c r="A70" i="20" s="1"/>
  <c r="O70" i="20" s="1"/>
  <c r="Y68" i="21"/>
  <c r="X68" i="21"/>
  <c r="L69" i="21"/>
  <c r="V69" i="21"/>
  <c r="Y67" i="20"/>
  <c r="X67" i="20"/>
  <c r="K69" i="17"/>
  <c r="V70" i="18"/>
  <c r="L69" i="17"/>
  <c r="F71" i="18"/>
  <c r="H71" i="18"/>
  <c r="E71" i="18"/>
  <c r="G71" i="18"/>
  <c r="Q69" i="18"/>
  <c r="Y69" i="18"/>
  <c r="X69" i="18"/>
  <c r="AA70" i="18"/>
  <c r="W70" i="18"/>
  <c r="M70" i="18"/>
  <c r="K70" i="18"/>
  <c r="AC70" i="18" s="1"/>
  <c r="AB70" i="18"/>
  <c r="N70" i="18"/>
  <c r="Z70" i="18"/>
  <c r="E70" i="17"/>
  <c r="G70" i="17"/>
  <c r="H70" i="17"/>
  <c r="F70" i="17"/>
  <c r="Q68" i="17"/>
  <c r="AB69" i="17"/>
  <c r="Z69" i="17"/>
  <c r="N69" i="17"/>
  <c r="M69" i="17"/>
  <c r="W69" i="17"/>
  <c r="AA69" i="17"/>
  <c r="Q66" i="16"/>
  <c r="P66" i="16"/>
  <c r="E68" i="16"/>
  <c r="G68" i="16"/>
  <c r="F68" i="16"/>
  <c r="H68" i="16"/>
  <c r="V67" i="16"/>
  <c r="L67" i="16"/>
  <c r="AA67" i="16"/>
  <c r="M67" i="16"/>
  <c r="N67" i="16"/>
  <c r="W67" i="16"/>
  <c r="AB67" i="16"/>
  <c r="Z67" i="16"/>
  <c r="V69" i="17"/>
  <c r="Y68" i="17"/>
  <c r="X68" i="17"/>
  <c r="D69" i="16"/>
  <c r="A69" i="16" s="1"/>
  <c r="O69" i="16" s="1"/>
  <c r="C70" i="16"/>
  <c r="D73" i="17"/>
  <c r="D71" i="17"/>
  <c r="A71" i="17" s="1"/>
  <c r="O71" i="17" s="1"/>
  <c r="X66" i="16"/>
  <c r="Y66" i="16"/>
  <c r="K67" i="16"/>
  <c r="AC67" i="16" s="1"/>
  <c r="E70" i="15"/>
  <c r="G70" i="15"/>
  <c r="H70" i="15"/>
  <c r="F70" i="15"/>
  <c r="Q68" i="15"/>
  <c r="Y68" i="15"/>
  <c r="X68" i="15"/>
  <c r="K69" i="15"/>
  <c r="U69" i="15"/>
  <c r="V69" i="15" s="1"/>
  <c r="D73" i="15"/>
  <c r="D71" i="15"/>
  <c r="A71" i="15" s="1"/>
  <c r="O71" i="15" s="1"/>
  <c r="AB69" i="15"/>
  <c r="AA69" i="15"/>
  <c r="W69" i="15"/>
  <c r="M69" i="15"/>
  <c r="Z69" i="15"/>
  <c r="N69" i="15"/>
  <c r="L69" i="15"/>
  <c r="E68" i="11"/>
  <c r="G68" i="11"/>
  <c r="F68" i="11"/>
  <c r="H68" i="11"/>
  <c r="V67" i="11"/>
  <c r="K67" i="11"/>
  <c r="W67" i="11"/>
  <c r="AB67" i="11"/>
  <c r="N67" i="11"/>
  <c r="AA67" i="11"/>
  <c r="M67" i="11"/>
  <c r="Z67" i="11"/>
  <c r="C70" i="11"/>
  <c r="D70" i="11" s="1"/>
  <c r="A69" i="11"/>
  <c r="O69" i="11" s="1"/>
  <c r="L61" i="11"/>
  <c r="AC70" i="25" l="1"/>
  <c r="Q65" i="23"/>
  <c r="P65" i="23"/>
  <c r="AC70" i="22"/>
  <c r="O65" i="16"/>
  <c r="AC65" i="16"/>
  <c r="X65" i="19"/>
  <c r="AA65" i="19" s="1"/>
  <c r="AC69" i="17"/>
  <c r="AC69" i="21"/>
  <c r="AC69" i="15"/>
  <c r="AC68" i="23"/>
  <c r="AC68" i="24"/>
  <c r="AC68" i="19"/>
  <c r="L66" i="11"/>
  <c r="AC66" i="11" s="1"/>
  <c r="Z65" i="19"/>
  <c r="E99" i="22"/>
  <c r="N15" i="2" s="1"/>
  <c r="E101" i="22"/>
  <c r="R15" i="2" s="1"/>
  <c r="E100" i="22"/>
  <c r="P15" i="2" s="1"/>
  <c r="E100" i="25"/>
  <c r="P18" i="2" s="1"/>
  <c r="E99" i="25"/>
  <c r="N18" i="2" s="1"/>
  <c r="E101" i="25"/>
  <c r="R18" i="2" s="1"/>
  <c r="E100" i="18"/>
  <c r="P20" i="2" s="1"/>
  <c r="E99" i="18"/>
  <c r="N20" i="2" s="1"/>
  <c r="E101" i="18"/>
  <c r="R20" i="2" s="1"/>
  <c r="O66" i="11"/>
  <c r="W66" i="11" s="1"/>
  <c r="O65" i="11"/>
  <c r="Q65" i="11" s="1"/>
  <c r="N65" i="11" s="1"/>
  <c r="AC65" i="11"/>
  <c r="O61" i="11"/>
  <c r="O62" i="11" s="1"/>
  <c r="AC61" i="11"/>
  <c r="Q65" i="20"/>
  <c r="N65" i="20" s="1"/>
  <c r="Z64" i="20"/>
  <c r="AC66" i="20"/>
  <c r="O66" i="20"/>
  <c r="W66" i="20" s="1"/>
  <c r="P60" i="11"/>
  <c r="M60" i="11" s="1"/>
  <c r="X60" i="11"/>
  <c r="AA60" i="11" s="1"/>
  <c r="Q65" i="19"/>
  <c r="N65" i="19" s="1"/>
  <c r="P65" i="19"/>
  <c r="M65" i="19" s="1"/>
  <c r="Y62" i="20"/>
  <c r="AB64" i="20" s="1"/>
  <c r="V69" i="19"/>
  <c r="X68" i="19"/>
  <c r="Y68" i="19"/>
  <c r="K69" i="19"/>
  <c r="L69" i="19"/>
  <c r="D71" i="19"/>
  <c r="A71" i="19" s="1"/>
  <c r="O71" i="19" s="1"/>
  <c r="D73" i="19"/>
  <c r="M64" i="19"/>
  <c r="N64" i="19"/>
  <c r="W69" i="19"/>
  <c r="AB69" i="19"/>
  <c r="N69" i="19"/>
  <c r="AA69" i="19"/>
  <c r="M69" i="19"/>
  <c r="Z69" i="19"/>
  <c r="X61" i="19"/>
  <c r="AA61" i="19" s="1"/>
  <c r="W62" i="19"/>
  <c r="Y61" i="19"/>
  <c r="AB61" i="19" s="1"/>
  <c r="I70" i="19"/>
  <c r="R70" i="19"/>
  <c r="T70" i="19" s="1"/>
  <c r="G70" i="19"/>
  <c r="H70" i="19"/>
  <c r="E70" i="19"/>
  <c r="F70" i="19"/>
  <c r="J70" i="19"/>
  <c r="S70" i="19"/>
  <c r="U70" i="19" s="1"/>
  <c r="L69" i="23"/>
  <c r="W65" i="20"/>
  <c r="Z65" i="20" s="1"/>
  <c r="Y62" i="23"/>
  <c r="AB64" i="23" s="1"/>
  <c r="Q60" i="11"/>
  <c r="N60" i="11" s="1"/>
  <c r="M64" i="20"/>
  <c r="I71" i="15"/>
  <c r="J71" i="15"/>
  <c r="J69" i="11"/>
  <c r="I69" i="11"/>
  <c r="J71" i="17"/>
  <c r="I71" i="17"/>
  <c r="J70" i="24"/>
  <c r="I70" i="24"/>
  <c r="I70" i="23"/>
  <c r="J70" i="23"/>
  <c r="J71" i="21"/>
  <c r="I71" i="21"/>
  <c r="J70" i="20"/>
  <c r="I70" i="20"/>
  <c r="J69" i="16"/>
  <c r="I69" i="16"/>
  <c r="P61" i="16"/>
  <c r="M61" i="16" s="1"/>
  <c r="Q61" i="16"/>
  <c r="N61" i="16" s="1"/>
  <c r="M64" i="16"/>
  <c r="Z64" i="23"/>
  <c r="S72" i="25"/>
  <c r="Z61" i="16"/>
  <c r="Y61" i="16"/>
  <c r="AB61" i="16" s="1"/>
  <c r="X61" i="16"/>
  <c r="AA61" i="16" s="1"/>
  <c r="W61" i="11"/>
  <c r="Z64" i="16"/>
  <c r="Y62" i="16"/>
  <c r="AB64" i="16" s="1"/>
  <c r="X62" i="16"/>
  <c r="AA64" i="16" s="1"/>
  <c r="Q69" i="22"/>
  <c r="S71" i="15"/>
  <c r="R71" i="15"/>
  <c r="T71" i="15" s="1"/>
  <c r="S69" i="11"/>
  <c r="U69" i="11" s="1"/>
  <c r="R69" i="11"/>
  <c r="T69" i="11" s="1"/>
  <c r="S69" i="16"/>
  <c r="U69" i="16" s="1"/>
  <c r="R69" i="16"/>
  <c r="T69" i="16" s="1"/>
  <c r="R70" i="23"/>
  <c r="T70" i="23" s="1"/>
  <c r="S70" i="23"/>
  <c r="R70" i="24"/>
  <c r="T70" i="24" s="1"/>
  <c r="S70" i="24"/>
  <c r="U70" i="24" s="1"/>
  <c r="Q69" i="19"/>
  <c r="S71" i="17"/>
  <c r="R71" i="17"/>
  <c r="T71" i="17" s="1"/>
  <c r="S70" i="20"/>
  <c r="U70" i="20" s="1"/>
  <c r="T70" i="20"/>
  <c r="R71" i="21"/>
  <c r="T71" i="21" s="1"/>
  <c r="S71" i="21"/>
  <c r="U71" i="21" s="1"/>
  <c r="Q70" i="19"/>
  <c r="Q70" i="18"/>
  <c r="Q70" i="22"/>
  <c r="P70" i="25"/>
  <c r="P70" i="19"/>
  <c r="P70" i="18"/>
  <c r="P70" i="22"/>
  <c r="Q70" i="25"/>
  <c r="Q61" i="11"/>
  <c r="N61" i="11" s="1"/>
  <c r="P68" i="20"/>
  <c r="Q68" i="20"/>
  <c r="V71" i="25"/>
  <c r="V72" i="25" s="1"/>
  <c r="L69" i="24"/>
  <c r="K69" i="24"/>
  <c r="P68" i="23"/>
  <c r="AA71" i="25"/>
  <c r="W71" i="25"/>
  <c r="W72" i="25" s="1"/>
  <c r="W75" i="25" s="1"/>
  <c r="M71" i="25"/>
  <c r="K71" i="25"/>
  <c r="Z71" i="25"/>
  <c r="N71" i="25"/>
  <c r="AB71" i="25"/>
  <c r="E72" i="25"/>
  <c r="L71" i="25"/>
  <c r="F70" i="24"/>
  <c r="H70" i="24"/>
  <c r="E70" i="24"/>
  <c r="G70" i="24"/>
  <c r="Q67" i="24"/>
  <c r="P67" i="24"/>
  <c r="D73" i="24"/>
  <c r="D71" i="24"/>
  <c r="A71" i="24" s="1"/>
  <c r="O71" i="24" s="1"/>
  <c r="P68" i="24"/>
  <c r="Q68" i="24"/>
  <c r="V69" i="24"/>
  <c r="AB69" i="24"/>
  <c r="N69" i="24"/>
  <c r="M69" i="24"/>
  <c r="W69" i="24"/>
  <c r="Z69" i="24"/>
  <c r="AA69" i="24"/>
  <c r="X70" i="25"/>
  <c r="Y70" i="25"/>
  <c r="Y68" i="24"/>
  <c r="X68" i="24"/>
  <c r="Q69" i="17"/>
  <c r="L69" i="20"/>
  <c r="K69" i="20"/>
  <c r="K69" i="23"/>
  <c r="F70" i="23"/>
  <c r="H70" i="23"/>
  <c r="G70" i="23"/>
  <c r="E70" i="23"/>
  <c r="AB69" i="23"/>
  <c r="N69" i="23"/>
  <c r="M69" i="23"/>
  <c r="W69" i="23"/>
  <c r="Z69" i="23"/>
  <c r="AA69" i="23"/>
  <c r="Y68" i="23"/>
  <c r="X68" i="23"/>
  <c r="D73" i="23"/>
  <c r="D71" i="23"/>
  <c r="A71" i="23" s="1"/>
  <c r="O71" i="23" s="1"/>
  <c r="V69" i="23"/>
  <c r="Q69" i="21"/>
  <c r="AB71" i="22"/>
  <c r="Z71" i="22"/>
  <c r="N71" i="22"/>
  <c r="M71" i="22"/>
  <c r="AA71" i="22"/>
  <c r="K71" i="22"/>
  <c r="W71" i="22"/>
  <c r="W72" i="22" s="1"/>
  <c r="W75" i="22" s="1"/>
  <c r="E72" i="22"/>
  <c r="S72" i="22"/>
  <c r="G71" i="21"/>
  <c r="H71" i="21"/>
  <c r="F71" i="21"/>
  <c r="L71" i="22"/>
  <c r="V71" i="22"/>
  <c r="V72" i="22" s="1"/>
  <c r="Y70" i="22"/>
  <c r="X70" i="22"/>
  <c r="D73" i="20"/>
  <c r="D71" i="20"/>
  <c r="A71" i="20" s="1"/>
  <c r="O71" i="20" s="1"/>
  <c r="U70" i="21"/>
  <c r="V70" i="21" s="1"/>
  <c r="AB70" i="21"/>
  <c r="Z70" i="21"/>
  <c r="N70" i="21"/>
  <c r="M70" i="21"/>
  <c r="W70" i="21"/>
  <c r="AA70" i="21"/>
  <c r="K70" i="21"/>
  <c r="F70" i="20"/>
  <c r="H70" i="20"/>
  <c r="E70" i="20"/>
  <c r="G70" i="20"/>
  <c r="X68" i="20"/>
  <c r="Y68" i="20"/>
  <c r="X69" i="21"/>
  <c r="Y69" i="21"/>
  <c r="V69" i="20"/>
  <c r="Z69" i="20"/>
  <c r="AA69" i="20"/>
  <c r="AB69" i="20"/>
  <c r="N69" i="20"/>
  <c r="M69" i="20"/>
  <c r="W69" i="20"/>
  <c r="L70" i="21"/>
  <c r="P69" i="18"/>
  <c r="L70" i="15"/>
  <c r="AB71" i="18"/>
  <c r="Z71" i="18"/>
  <c r="N71" i="18"/>
  <c r="M71" i="18"/>
  <c r="AA71" i="18"/>
  <c r="K71" i="18"/>
  <c r="W71" i="18"/>
  <c r="E72" i="18"/>
  <c r="P67" i="16"/>
  <c r="U71" i="18"/>
  <c r="V71" i="18" s="1"/>
  <c r="V72" i="18" s="1"/>
  <c r="S72" i="18"/>
  <c r="L71" i="18"/>
  <c r="Y70" i="18"/>
  <c r="X70" i="18"/>
  <c r="W72" i="18"/>
  <c r="W75" i="18" s="1"/>
  <c r="P68" i="17"/>
  <c r="E71" i="17"/>
  <c r="G71" i="17"/>
  <c r="F71" i="17"/>
  <c r="H71" i="17"/>
  <c r="P68" i="15"/>
  <c r="C71" i="16"/>
  <c r="D70" i="16"/>
  <c r="A70" i="16" s="1"/>
  <c r="O70" i="16" s="1"/>
  <c r="L70" i="17"/>
  <c r="V70" i="17"/>
  <c r="V68" i="16"/>
  <c r="L68" i="16"/>
  <c r="W68" i="16"/>
  <c r="AB68" i="16"/>
  <c r="N68" i="16"/>
  <c r="AA68" i="16"/>
  <c r="M68" i="16"/>
  <c r="Z68" i="16"/>
  <c r="E69" i="16"/>
  <c r="G69" i="16"/>
  <c r="F69" i="16"/>
  <c r="H69" i="16"/>
  <c r="Y67" i="16"/>
  <c r="X67" i="16"/>
  <c r="AB70" i="17"/>
  <c r="Z70" i="17"/>
  <c r="N70" i="17"/>
  <c r="M70" i="17"/>
  <c r="AA70" i="17"/>
  <c r="K70" i="17"/>
  <c r="W70" i="17"/>
  <c r="K68" i="16"/>
  <c r="AC68" i="16" s="1"/>
  <c r="X69" i="17"/>
  <c r="Y69" i="17"/>
  <c r="E71" i="15"/>
  <c r="G71" i="15"/>
  <c r="F71" i="15"/>
  <c r="H71" i="15"/>
  <c r="Q69" i="15"/>
  <c r="Y69" i="15"/>
  <c r="X69" i="15"/>
  <c r="V70" i="15"/>
  <c r="AB70" i="15"/>
  <c r="Z70" i="15"/>
  <c r="N70" i="15"/>
  <c r="AA70" i="15"/>
  <c r="W70" i="15"/>
  <c r="M70" i="15"/>
  <c r="K70" i="15"/>
  <c r="AC70" i="15" s="1"/>
  <c r="E69" i="11"/>
  <c r="G69" i="11"/>
  <c r="H69" i="11"/>
  <c r="F69" i="11"/>
  <c r="A70" i="11"/>
  <c r="O70" i="11" s="1"/>
  <c r="C71" i="11"/>
  <c r="D71" i="11" s="1"/>
  <c r="Y67" i="11"/>
  <c r="X67" i="11"/>
  <c r="AA68" i="11"/>
  <c r="M68" i="11"/>
  <c r="Z68" i="11"/>
  <c r="W68" i="11"/>
  <c r="AB68" i="11"/>
  <c r="N68" i="11"/>
  <c r="K68" i="11"/>
  <c r="U68" i="11"/>
  <c r="V68" i="11" s="1"/>
  <c r="AC70" i="17" l="1"/>
  <c r="AC71" i="18"/>
  <c r="AC71" i="22"/>
  <c r="AC71" i="25"/>
  <c r="AC77" i="25" s="1"/>
  <c r="AD77" i="25" s="1"/>
  <c r="AC70" i="21"/>
  <c r="Q65" i="16"/>
  <c r="P65" i="16"/>
  <c r="AC69" i="24"/>
  <c r="AC69" i="23"/>
  <c r="AC69" i="19"/>
  <c r="Q66" i="11"/>
  <c r="N66" i="11" s="1"/>
  <c r="P66" i="11"/>
  <c r="M66" i="11" s="1"/>
  <c r="Z66" i="20"/>
  <c r="X66" i="20"/>
  <c r="AA66" i="20" s="1"/>
  <c r="Y66" i="20"/>
  <c r="AB66" i="20" s="1"/>
  <c r="Z66" i="11"/>
  <c r="Y66" i="11"/>
  <c r="AB66" i="11" s="1"/>
  <c r="X66" i="11"/>
  <c r="AA66" i="11" s="1"/>
  <c r="E100" i="21"/>
  <c r="P14" i="2" s="1"/>
  <c r="E99" i="21"/>
  <c r="N14" i="2" s="1"/>
  <c r="E101" i="21"/>
  <c r="R14" i="2" s="1"/>
  <c r="E100" i="17"/>
  <c r="P21" i="2" s="1"/>
  <c r="E101" i="17"/>
  <c r="R21" i="2" s="1"/>
  <c r="E99" i="17"/>
  <c r="N21" i="2" s="1"/>
  <c r="E100" i="15"/>
  <c r="E101" i="15"/>
  <c r="R23" i="2" s="1"/>
  <c r="E99" i="15"/>
  <c r="N23" i="2" s="1"/>
  <c r="AC69" i="20"/>
  <c r="P61" i="11"/>
  <c r="M61" i="11" s="1"/>
  <c r="V70" i="19"/>
  <c r="Z64" i="19"/>
  <c r="X62" i="19"/>
  <c r="AA64" i="19" s="1"/>
  <c r="Y62" i="19"/>
  <c r="AB64" i="19" s="1"/>
  <c r="J71" i="19"/>
  <c r="R71" i="19"/>
  <c r="T71" i="19" s="1"/>
  <c r="E71" i="19"/>
  <c r="H71" i="19"/>
  <c r="I71" i="19"/>
  <c r="L71" i="19" s="1"/>
  <c r="S71" i="19"/>
  <c r="G71" i="19"/>
  <c r="F71" i="19"/>
  <c r="AA70" i="19"/>
  <c r="M70" i="19"/>
  <c r="AB70" i="19"/>
  <c r="Z70" i="19"/>
  <c r="W70" i="19"/>
  <c r="K70" i="19"/>
  <c r="AC70" i="19" s="1"/>
  <c r="N70" i="19"/>
  <c r="L70" i="19"/>
  <c r="X69" i="19"/>
  <c r="Y69" i="19"/>
  <c r="Y65" i="20"/>
  <c r="AB65" i="20" s="1"/>
  <c r="X65" i="20"/>
  <c r="AA65" i="20" s="1"/>
  <c r="P65" i="11"/>
  <c r="M65" i="11" s="1"/>
  <c r="W65" i="11"/>
  <c r="Z65" i="11" s="1"/>
  <c r="V75" i="18"/>
  <c r="T72" i="18"/>
  <c r="R74" i="18" s="1"/>
  <c r="U72" i="18"/>
  <c r="S74" i="18" s="1"/>
  <c r="V75" i="25"/>
  <c r="T72" i="25"/>
  <c r="R74" i="25" s="1"/>
  <c r="U72" i="25"/>
  <c r="S74" i="25" s="1"/>
  <c r="L70" i="24"/>
  <c r="V75" i="22"/>
  <c r="U72" i="22"/>
  <c r="S74" i="22" s="1"/>
  <c r="T72" i="22"/>
  <c r="R74" i="22" s="1"/>
  <c r="I70" i="11"/>
  <c r="J70" i="11"/>
  <c r="AC77" i="18"/>
  <c r="AD77" i="18" s="1"/>
  <c r="J71" i="24"/>
  <c r="I71" i="24"/>
  <c r="J71" i="23"/>
  <c r="I71" i="23"/>
  <c r="AC77" i="22"/>
  <c r="AD77" i="22" s="1"/>
  <c r="Q66" i="20"/>
  <c r="N66" i="20" s="1"/>
  <c r="P66" i="20"/>
  <c r="M66" i="20" s="1"/>
  <c r="I71" i="20"/>
  <c r="J71" i="20"/>
  <c r="J70" i="16"/>
  <c r="I70" i="16"/>
  <c r="Z61" i="11"/>
  <c r="X61" i="11"/>
  <c r="AA61" i="11" s="1"/>
  <c r="Y61" i="11"/>
  <c r="AB61" i="11" s="1"/>
  <c r="W62" i="11"/>
  <c r="M64" i="11"/>
  <c r="Z77" i="18"/>
  <c r="Y75" i="18"/>
  <c r="AB77" i="18" s="1"/>
  <c r="X75" i="18"/>
  <c r="AA77" i="18" s="1"/>
  <c r="Z77" i="25"/>
  <c r="Y75" i="25"/>
  <c r="AB77" i="25" s="1"/>
  <c r="X75" i="25"/>
  <c r="AA77" i="25" s="1"/>
  <c r="Z77" i="22"/>
  <c r="Y75" i="22"/>
  <c r="AB77" i="22" s="1"/>
  <c r="X75" i="22"/>
  <c r="AA77" i="22" s="1"/>
  <c r="Q70" i="17"/>
  <c r="P70" i="21"/>
  <c r="S70" i="11"/>
  <c r="U70" i="11" s="1"/>
  <c r="R70" i="11"/>
  <c r="T70" i="11" s="1"/>
  <c r="S71" i="20"/>
  <c r="R71" i="20"/>
  <c r="T71" i="20" s="1"/>
  <c r="R71" i="24"/>
  <c r="T71" i="24" s="1"/>
  <c r="S71" i="24"/>
  <c r="S70" i="16"/>
  <c r="R70" i="16"/>
  <c r="T70" i="16" s="1"/>
  <c r="P71" i="18"/>
  <c r="R71" i="23"/>
  <c r="T71" i="23" s="1"/>
  <c r="S71" i="23"/>
  <c r="U71" i="23" s="1"/>
  <c r="Q71" i="19"/>
  <c r="Q71" i="22"/>
  <c r="P71" i="25"/>
  <c r="Q68" i="23"/>
  <c r="P69" i="24"/>
  <c r="P69" i="20"/>
  <c r="P71" i="19"/>
  <c r="P71" i="22"/>
  <c r="Q69" i="23"/>
  <c r="P69" i="23"/>
  <c r="Q70" i="15"/>
  <c r="P70" i="15"/>
  <c r="E72" i="15"/>
  <c r="O72" i="15" s="1"/>
  <c r="O75" i="15" s="1"/>
  <c r="O79" i="15" s="1"/>
  <c r="L70" i="20"/>
  <c r="P69" i="17"/>
  <c r="Z74" i="25"/>
  <c r="Y72" i="25"/>
  <c r="AB74" i="25" s="1"/>
  <c r="X72" i="25"/>
  <c r="AA74" i="25" s="1"/>
  <c r="F71" i="24"/>
  <c r="H71" i="24"/>
  <c r="G71" i="24"/>
  <c r="E71" i="24"/>
  <c r="P68" i="16"/>
  <c r="L70" i="23"/>
  <c r="X69" i="24"/>
  <c r="Y69" i="24"/>
  <c r="V70" i="24"/>
  <c r="Z70" i="24"/>
  <c r="M70" i="24"/>
  <c r="AA70" i="24"/>
  <c r="AB70" i="24"/>
  <c r="N70" i="24"/>
  <c r="W70" i="24"/>
  <c r="K70" i="24"/>
  <c r="AC70" i="24" s="1"/>
  <c r="Y71" i="25"/>
  <c r="X71" i="25"/>
  <c r="P69" i="21"/>
  <c r="Y69" i="23"/>
  <c r="X69" i="23"/>
  <c r="F71" i="23"/>
  <c r="H71" i="23"/>
  <c r="E71" i="23"/>
  <c r="G71" i="23"/>
  <c r="U70" i="23"/>
  <c r="V70" i="23" s="1"/>
  <c r="AB70" i="23"/>
  <c r="N70" i="23"/>
  <c r="W70" i="23"/>
  <c r="K70" i="23"/>
  <c r="AC70" i="23" s="1"/>
  <c r="Z70" i="23"/>
  <c r="M70" i="23"/>
  <c r="AA70" i="23"/>
  <c r="X71" i="22"/>
  <c r="Y71" i="22"/>
  <c r="V71" i="21"/>
  <c r="V72" i="21" s="1"/>
  <c r="X72" i="22"/>
  <c r="AA74" i="22" s="1"/>
  <c r="Y72" i="22"/>
  <c r="AB74" i="22" s="1"/>
  <c r="Z74" i="22"/>
  <c r="X69" i="20"/>
  <c r="Y69" i="20"/>
  <c r="X70" i="21"/>
  <c r="Y70" i="21"/>
  <c r="Q67" i="16"/>
  <c r="AA71" i="21"/>
  <c r="W71" i="21"/>
  <c r="M71" i="21"/>
  <c r="K71" i="21"/>
  <c r="AC71" i="21" s="1"/>
  <c r="Z71" i="21"/>
  <c r="N71" i="21"/>
  <c r="AB71" i="21"/>
  <c r="E72" i="21"/>
  <c r="L71" i="21"/>
  <c r="V70" i="20"/>
  <c r="Z70" i="20"/>
  <c r="M70" i="20"/>
  <c r="AA70" i="20"/>
  <c r="AB70" i="20"/>
  <c r="N70" i="20"/>
  <c r="W70" i="20"/>
  <c r="K70" i="20"/>
  <c r="AC70" i="20" s="1"/>
  <c r="S72" i="21"/>
  <c r="F71" i="20"/>
  <c r="H71" i="20"/>
  <c r="G71" i="20"/>
  <c r="E71" i="20"/>
  <c r="X72" i="18"/>
  <c r="AA74" i="18" s="1"/>
  <c r="Y72" i="18"/>
  <c r="AB74" i="18" s="1"/>
  <c r="Z74" i="18"/>
  <c r="X71" i="18"/>
  <c r="Y71" i="18"/>
  <c r="P23" i="2"/>
  <c r="L69" i="16"/>
  <c r="P69" i="15"/>
  <c r="V69" i="16"/>
  <c r="K69" i="16"/>
  <c r="X68" i="16"/>
  <c r="Y68" i="16"/>
  <c r="E70" i="16"/>
  <c r="G70" i="16"/>
  <c r="F70" i="16"/>
  <c r="H70" i="16"/>
  <c r="AA71" i="17"/>
  <c r="W71" i="17"/>
  <c r="W72" i="17" s="1"/>
  <c r="W75" i="17" s="1"/>
  <c r="M71" i="17"/>
  <c r="K71" i="17"/>
  <c r="Z71" i="17"/>
  <c r="N71" i="17"/>
  <c r="AB71" i="17"/>
  <c r="E72" i="17"/>
  <c r="L71" i="17"/>
  <c r="AC71" i="17" s="1"/>
  <c r="X70" i="17"/>
  <c r="Y70" i="17"/>
  <c r="Z69" i="16"/>
  <c r="AA69" i="16"/>
  <c r="AB69" i="16"/>
  <c r="N69" i="16"/>
  <c r="M69" i="16"/>
  <c r="W69" i="16"/>
  <c r="D71" i="16"/>
  <c r="A71" i="16" s="1"/>
  <c r="O71" i="16" s="1"/>
  <c r="D73" i="16"/>
  <c r="U71" i="17"/>
  <c r="V71" i="17" s="1"/>
  <c r="V72" i="17" s="1"/>
  <c r="S72" i="17"/>
  <c r="X70" i="15"/>
  <c r="Y70" i="15"/>
  <c r="U71" i="15"/>
  <c r="V71" i="15" s="1"/>
  <c r="V72" i="15" s="1"/>
  <c r="S72" i="15"/>
  <c r="AA71" i="15"/>
  <c r="W71" i="15"/>
  <c r="M71" i="15"/>
  <c r="K71" i="15"/>
  <c r="AC71" i="15" s="1"/>
  <c r="AB71" i="15"/>
  <c r="Z71" i="15"/>
  <c r="N71" i="15"/>
  <c r="L71" i="15"/>
  <c r="E70" i="11"/>
  <c r="G70" i="11"/>
  <c r="F70" i="11"/>
  <c r="H70" i="11"/>
  <c r="V69" i="11"/>
  <c r="L67" i="11"/>
  <c r="AC67" i="11" s="1"/>
  <c r="X68" i="11"/>
  <c r="Y68" i="11"/>
  <c r="D73" i="11"/>
  <c r="A71" i="11"/>
  <c r="O71" i="11" s="1"/>
  <c r="AA69" i="11"/>
  <c r="M69" i="11"/>
  <c r="Z69" i="11"/>
  <c r="W69" i="11"/>
  <c r="AB69" i="11"/>
  <c r="N69" i="11"/>
  <c r="K69" i="11"/>
  <c r="N64" i="11"/>
  <c r="Y65" i="11" l="1"/>
  <c r="AB65" i="11" s="1"/>
  <c r="AC69" i="16"/>
  <c r="X65" i="11"/>
  <c r="AA65" i="11" s="1"/>
  <c r="E100" i="23"/>
  <c r="E99" i="23"/>
  <c r="N16" i="2" s="1"/>
  <c r="E101" i="23"/>
  <c r="E72" i="24"/>
  <c r="E99" i="24"/>
  <c r="N17" i="2" s="1"/>
  <c r="E101" i="24"/>
  <c r="E100" i="24"/>
  <c r="P17" i="2" s="1"/>
  <c r="E101" i="19"/>
  <c r="R19" i="2" s="1"/>
  <c r="E99" i="19"/>
  <c r="N19" i="2" s="1"/>
  <c r="E100" i="19"/>
  <c r="P19" i="2" s="1"/>
  <c r="X70" i="19"/>
  <c r="Y70" i="19"/>
  <c r="AB71" i="19"/>
  <c r="N71" i="19"/>
  <c r="AA71" i="19"/>
  <c r="W71" i="19"/>
  <c r="Z71" i="19"/>
  <c r="M71" i="19"/>
  <c r="K71" i="19"/>
  <c r="AC71" i="19" s="1"/>
  <c r="E72" i="19"/>
  <c r="E101" i="20"/>
  <c r="R13" i="2" s="1"/>
  <c r="S13" i="2" s="1"/>
  <c r="S14" i="2" s="1"/>
  <c r="S15" i="2" s="1"/>
  <c r="U71" i="19"/>
  <c r="S72" i="19"/>
  <c r="V71" i="19"/>
  <c r="V72" i="19" s="1"/>
  <c r="V75" i="15"/>
  <c r="T72" i="15"/>
  <c r="R74" i="15" s="1"/>
  <c r="U72" i="15"/>
  <c r="S74" i="15" s="1"/>
  <c r="U72" i="17"/>
  <c r="S74" i="17" s="1"/>
  <c r="V75" i="17"/>
  <c r="T72" i="17"/>
  <c r="R74" i="17" s="1"/>
  <c r="AC77" i="17"/>
  <c r="AD77" i="17" s="1"/>
  <c r="O91" i="18"/>
  <c r="T75" i="18"/>
  <c r="R77" i="18" s="1"/>
  <c r="U75" i="18"/>
  <c r="S77" i="18" s="1"/>
  <c r="I20" i="2"/>
  <c r="H20" i="2"/>
  <c r="J20" i="2"/>
  <c r="U75" i="25"/>
  <c r="S77" i="25" s="1"/>
  <c r="R91" i="25" s="1"/>
  <c r="O91" i="25"/>
  <c r="T75" i="25"/>
  <c r="R77" i="25" s="1"/>
  <c r="J18" i="2"/>
  <c r="I18" i="2"/>
  <c r="H18" i="2"/>
  <c r="L71" i="23"/>
  <c r="O91" i="22"/>
  <c r="T75" i="22"/>
  <c r="R77" i="22" s="1"/>
  <c r="U75" i="22"/>
  <c r="S77" i="22" s="1"/>
  <c r="I15" i="2"/>
  <c r="H15" i="2"/>
  <c r="J15" i="2"/>
  <c r="U72" i="21"/>
  <c r="S74" i="21" s="1"/>
  <c r="V75" i="21"/>
  <c r="T72" i="21"/>
  <c r="R74" i="21" s="1"/>
  <c r="AC77" i="15"/>
  <c r="AD77" i="15" s="1"/>
  <c r="J71" i="11"/>
  <c r="I71" i="11"/>
  <c r="AC77" i="21"/>
  <c r="AD77" i="21" s="1"/>
  <c r="I71" i="16"/>
  <c r="J71" i="16"/>
  <c r="P67" i="11"/>
  <c r="S72" i="23"/>
  <c r="Z64" i="11"/>
  <c r="Y62" i="11"/>
  <c r="AB64" i="11" s="1"/>
  <c r="X62" i="11"/>
  <c r="AA64" i="11" s="1"/>
  <c r="O72" i="18"/>
  <c r="O75" i="18" s="1"/>
  <c r="Y75" i="17"/>
  <c r="AB77" i="17" s="1"/>
  <c r="X75" i="17"/>
  <c r="AA77" i="17" s="1"/>
  <c r="Z77" i="17"/>
  <c r="Q71" i="18"/>
  <c r="Q69" i="20"/>
  <c r="P70" i="17"/>
  <c r="P70" i="20"/>
  <c r="M77" i="15"/>
  <c r="Q69" i="24"/>
  <c r="Q70" i="21"/>
  <c r="Q71" i="25"/>
  <c r="Q70" i="23"/>
  <c r="S71" i="16"/>
  <c r="U71" i="16" s="1"/>
  <c r="R71" i="16"/>
  <c r="T71" i="16" s="1"/>
  <c r="S71" i="11"/>
  <c r="U71" i="11" s="1"/>
  <c r="R71" i="11"/>
  <c r="T71" i="11" s="1"/>
  <c r="Q67" i="11"/>
  <c r="P71" i="15"/>
  <c r="Q71" i="17"/>
  <c r="Q71" i="21"/>
  <c r="P71" i="17"/>
  <c r="P70" i="23"/>
  <c r="P70" i="24"/>
  <c r="Q70" i="24"/>
  <c r="Q70" i="20"/>
  <c r="P72" i="15"/>
  <c r="Q72" i="15"/>
  <c r="N77" i="15"/>
  <c r="Q68" i="16"/>
  <c r="L71" i="24"/>
  <c r="O72" i="25"/>
  <c r="X70" i="24"/>
  <c r="Y70" i="24"/>
  <c r="Q69" i="16"/>
  <c r="U71" i="24"/>
  <c r="V71" i="24" s="1"/>
  <c r="V72" i="24" s="1"/>
  <c r="S72" i="24"/>
  <c r="W71" i="24"/>
  <c r="K71" i="24"/>
  <c r="AC71" i="24" s="1"/>
  <c r="N71" i="24"/>
  <c r="AA71" i="24"/>
  <c r="M71" i="24"/>
  <c r="Z71" i="24"/>
  <c r="AB71" i="24"/>
  <c r="W71" i="23"/>
  <c r="K71" i="23"/>
  <c r="N71" i="23"/>
  <c r="AA71" i="23"/>
  <c r="M71" i="23"/>
  <c r="Z71" i="23"/>
  <c r="AB71" i="23"/>
  <c r="E72" i="23"/>
  <c r="X70" i="23"/>
  <c r="Y70" i="23"/>
  <c r="V71" i="23"/>
  <c r="V72" i="23" s="1"/>
  <c r="O72" i="22"/>
  <c r="U71" i="20"/>
  <c r="V71" i="20" s="1"/>
  <c r="V72" i="20" s="1"/>
  <c r="S72" i="20"/>
  <c r="AA71" i="20"/>
  <c r="M71" i="20"/>
  <c r="Z71" i="20"/>
  <c r="AB71" i="20"/>
  <c r="E100" i="20"/>
  <c r="P13" i="2" s="1"/>
  <c r="Q13" i="2" s="1"/>
  <c r="Q14" i="2" s="1"/>
  <c r="Q15" i="2" s="1"/>
  <c r="W71" i="20"/>
  <c r="K71" i="20"/>
  <c r="N71" i="20"/>
  <c r="E99" i="20"/>
  <c r="N13" i="2" s="1"/>
  <c r="O13" i="2" s="1"/>
  <c r="O14" i="2" s="1"/>
  <c r="O15" i="2" s="1"/>
  <c r="E72" i="20"/>
  <c r="Y71" i="21"/>
  <c r="X71" i="21"/>
  <c r="L70" i="16"/>
  <c r="L71" i="20"/>
  <c r="X70" i="20"/>
  <c r="Y70" i="20"/>
  <c r="W72" i="21"/>
  <c r="W75" i="21" s="1"/>
  <c r="O72" i="19"/>
  <c r="O75" i="19" s="1"/>
  <c r="V70" i="11"/>
  <c r="E71" i="16"/>
  <c r="G71" i="16"/>
  <c r="F71" i="16"/>
  <c r="H71" i="16"/>
  <c r="Y71" i="17"/>
  <c r="X71" i="17"/>
  <c r="U70" i="16"/>
  <c r="V70" i="16" s="1"/>
  <c r="Y69" i="16"/>
  <c r="X69" i="16"/>
  <c r="Z74" i="17"/>
  <c r="Y72" i="17"/>
  <c r="AB74" i="17" s="1"/>
  <c r="X72" i="17"/>
  <c r="AA74" i="17" s="1"/>
  <c r="Z70" i="16"/>
  <c r="M70" i="16"/>
  <c r="AA70" i="16"/>
  <c r="AB70" i="16"/>
  <c r="N70" i="16"/>
  <c r="W70" i="16"/>
  <c r="K70" i="16"/>
  <c r="Y71" i="15"/>
  <c r="X71" i="15"/>
  <c r="W72" i="15"/>
  <c r="W75" i="15" s="1"/>
  <c r="E71" i="11"/>
  <c r="G71" i="11"/>
  <c r="H71" i="11"/>
  <c r="F71" i="11"/>
  <c r="L68" i="11"/>
  <c r="AC68" i="11" s="1"/>
  <c r="W70" i="11"/>
  <c r="K70" i="11"/>
  <c r="Z70" i="11"/>
  <c r="AA70" i="11"/>
  <c r="M70" i="11"/>
  <c r="AB70" i="11"/>
  <c r="N70" i="11"/>
  <c r="Y69" i="11"/>
  <c r="X69" i="11"/>
  <c r="AC71" i="23" l="1"/>
  <c r="AC71" i="20"/>
  <c r="AC70" i="16"/>
  <c r="N74" i="18"/>
  <c r="N91" i="25"/>
  <c r="F15" i="2"/>
  <c r="N91" i="22"/>
  <c r="L15" i="26"/>
  <c r="G20" i="2"/>
  <c r="M20" i="26"/>
  <c r="G15" i="2"/>
  <c r="M15" i="26"/>
  <c r="F18" i="2"/>
  <c r="L18" i="26"/>
  <c r="G18" i="2"/>
  <c r="M18" i="26"/>
  <c r="N91" i="18"/>
  <c r="L20" i="26"/>
  <c r="R17" i="2"/>
  <c r="R16" i="2"/>
  <c r="S16" i="2" s="1"/>
  <c r="R91" i="18"/>
  <c r="E72" i="11"/>
  <c r="E100" i="11"/>
  <c r="P22" i="2" s="1"/>
  <c r="E99" i="11"/>
  <c r="N22" i="2" s="1"/>
  <c r="E101" i="11"/>
  <c r="R22" i="2" s="1"/>
  <c r="E101" i="16"/>
  <c r="R24" i="2" s="1"/>
  <c r="E100" i="16"/>
  <c r="P24" i="2" s="1"/>
  <c r="E99" i="16"/>
  <c r="N24" i="2" s="1"/>
  <c r="AD78" i="22"/>
  <c r="AC77" i="19"/>
  <c r="AD77" i="19" s="1"/>
  <c r="U72" i="19"/>
  <c r="S74" i="19" s="1"/>
  <c r="V75" i="19"/>
  <c r="T72" i="19"/>
  <c r="R74" i="19" s="1"/>
  <c r="Y71" i="19"/>
  <c r="X71" i="19"/>
  <c r="W72" i="19"/>
  <c r="F20" i="2"/>
  <c r="AD13" i="22"/>
  <c r="AD78" i="25"/>
  <c r="AD13" i="18"/>
  <c r="AD78" i="18"/>
  <c r="R91" i="22"/>
  <c r="AD13" i="25"/>
  <c r="O91" i="15"/>
  <c r="T75" i="15"/>
  <c r="R77" i="15" s="1"/>
  <c r="U75" i="15"/>
  <c r="S77" i="15" s="1"/>
  <c r="E23" i="2"/>
  <c r="D23" i="2"/>
  <c r="O91" i="17"/>
  <c r="T75" i="17"/>
  <c r="R77" i="17" s="1"/>
  <c r="U75" i="17"/>
  <c r="S77" i="17" s="1"/>
  <c r="H21" i="2"/>
  <c r="J21" i="2"/>
  <c r="I21" i="2"/>
  <c r="V75" i="24"/>
  <c r="T72" i="24"/>
  <c r="R74" i="24" s="1"/>
  <c r="U72" i="24"/>
  <c r="S74" i="24" s="1"/>
  <c r="AC77" i="24"/>
  <c r="AD77" i="24" s="1"/>
  <c r="AC77" i="23"/>
  <c r="AD77" i="23" s="1"/>
  <c r="V75" i="23"/>
  <c r="U72" i="23"/>
  <c r="S74" i="23" s="1"/>
  <c r="T72" i="23"/>
  <c r="R74" i="23" s="1"/>
  <c r="T75" i="21"/>
  <c r="R77" i="21" s="1"/>
  <c r="U75" i="21"/>
  <c r="S77" i="21" s="1"/>
  <c r="R91" i="21" s="1"/>
  <c r="O91" i="21"/>
  <c r="U72" i="20"/>
  <c r="S74" i="20" s="1"/>
  <c r="T72" i="20"/>
  <c r="R74" i="20" s="1"/>
  <c r="AC77" i="20"/>
  <c r="AD77" i="20" s="1"/>
  <c r="Q68" i="11"/>
  <c r="M74" i="18"/>
  <c r="Y75" i="15"/>
  <c r="AB77" i="15" s="1"/>
  <c r="X75" i="15"/>
  <c r="AA77" i="15" s="1"/>
  <c r="Z77" i="15"/>
  <c r="O79" i="18"/>
  <c r="N77" i="18"/>
  <c r="M77" i="18"/>
  <c r="O79" i="19"/>
  <c r="N77" i="19"/>
  <c r="M77" i="19"/>
  <c r="M74" i="25"/>
  <c r="O75" i="25"/>
  <c r="N74" i="22"/>
  <c r="O75" i="22"/>
  <c r="Y75" i="21"/>
  <c r="AB77" i="21" s="1"/>
  <c r="X75" i="21"/>
  <c r="AA77" i="21" s="1"/>
  <c r="Z77" i="21"/>
  <c r="N79" i="15"/>
  <c r="P71" i="21"/>
  <c r="Q71" i="15"/>
  <c r="R79" i="15"/>
  <c r="Q70" i="16"/>
  <c r="S72" i="16"/>
  <c r="P71" i="20"/>
  <c r="Q71" i="24"/>
  <c r="P71" i="24"/>
  <c r="O72" i="24"/>
  <c r="P69" i="16"/>
  <c r="O16" i="2"/>
  <c r="O17" i="2" s="1"/>
  <c r="O18" i="2" s="1"/>
  <c r="O19" i="2" s="1"/>
  <c r="O20" i="2" s="1"/>
  <c r="O21" i="2" s="1"/>
  <c r="P16" i="2"/>
  <c r="Q16" i="2" s="1"/>
  <c r="N74" i="25"/>
  <c r="W72" i="24"/>
  <c r="W75" i="24" s="1"/>
  <c r="X71" i="24"/>
  <c r="Y71" i="24"/>
  <c r="X71" i="23"/>
  <c r="W72" i="23"/>
  <c r="W75" i="23" s="1"/>
  <c r="Y71" i="23"/>
  <c r="M74" i="22"/>
  <c r="O72" i="21"/>
  <c r="O75" i="21" s="1"/>
  <c r="Z74" i="21"/>
  <c r="Y72" i="21"/>
  <c r="AB74" i="21" s="1"/>
  <c r="X72" i="21"/>
  <c r="AA74" i="21" s="1"/>
  <c r="N74" i="15"/>
  <c r="X71" i="20"/>
  <c r="Y71" i="20"/>
  <c r="W72" i="20"/>
  <c r="W75" i="20" s="1"/>
  <c r="N74" i="19"/>
  <c r="M74" i="19"/>
  <c r="O72" i="17"/>
  <c r="L71" i="16"/>
  <c r="Y70" i="16"/>
  <c r="X70" i="16"/>
  <c r="AA71" i="16"/>
  <c r="M71" i="16"/>
  <c r="Z71" i="16"/>
  <c r="AB71" i="16"/>
  <c r="W71" i="16"/>
  <c r="K71" i="16"/>
  <c r="AC71" i="16" s="1"/>
  <c r="N71" i="16"/>
  <c r="E72" i="16"/>
  <c r="V71" i="16"/>
  <c r="V72" i="16" s="1"/>
  <c r="Z74" i="15"/>
  <c r="Y72" i="15"/>
  <c r="AB74" i="15" s="1"/>
  <c r="X72" i="15"/>
  <c r="AA74" i="15" s="1"/>
  <c r="P68" i="11"/>
  <c r="S72" i="11"/>
  <c r="L69" i="11"/>
  <c r="AC69" i="11" s="1"/>
  <c r="AB71" i="11"/>
  <c r="N71" i="11"/>
  <c r="AA71" i="11"/>
  <c r="K71" i="11"/>
  <c r="Z71" i="11"/>
  <c r="M71" i="11"/>
  <c r="W71" i="11"/>
  <c r="V71" i="11"/>
  <c r="V72" i="11" s="1"/>
  <c r="Y70" i="11"/>
  <c r="X70" i="11"/>
  <c r="G14" i="2" l="1"/>
  <c r="M14" i="26"/>
  <c r="G21" i="2"/>
  <c r="M21" i="26"/>
  <c r="N91" i="15"/>
  <c r="L23" i="26"/>
  <c r="F14" i="2"/>
  <c r="L14" i="26"/>
  <c r="N91" i="17"/>
  <c r="L21" i="26"/>
  <c r="G23" i="2"/>
  <c r="M23" i="26"/>
  <c r="AD78" i="15"/>
  <c r="S17" i="2"/>
  <c r="S18" i="2" s="1"/>
  <c r="S19" i="2" s="1"/>
  <c r="S20" i="2" s="1"/>
  <c r="S21" i="2" s="1"/>
  <c r="S22" i="2" s="1"/>
  <c r="S23" i="2" s="1"/>
  <c r="S24" i="2" s="1"/>
  <c r="F23" i="2"/>
  <c r="F21" i="2"/>
  <c r="W75" i="19"/>
  <c r="X72" i="19"/>
  <c r="AA74" i="19" s="1"/>
  <c r="Z74" i="19"/>
  <c r="Y72" i="19"/>
  <c r="AB74" i="19" s="1"/>
  <c r="T75" i="19"/>
  <c r="R77" i="19" s="1"/>
  <c r="O91" i="19"/>
  <c r="U75" i="19"/>
  <c r="S77" i="19" s="1"/>
  <c r="M19" i="26" s="1"/>
  <c r="AD78" i="17"/>
  <c r="AD13" i="21"/>
  <c r="AD13" i="15"/>
  <c r="R91" i="15"/>
  <c r="N91" i="21"/>
  <c r="V75" i="16"/>
  <c r="T72" i="16"/>
  <c r="R74" i="16" s="1"/>
  <c r="U72" i="16"/>
  <c r="S74" i="16" s="1"/>
  <c r="H23" i="2"/>
  <c r="J23" i="2"/>
  <c r="I23" i="2"/>
  <c r="V75" i="11"/>
  <c r="T72" i="11"/>
  <c r="R74" i="11" s="1"/>
  <c r="U72" i="11"/>
  <c r="S74" i="11" s="1"/>
  <c r="AD13" i="17"/>
  <c r="R91" i="17"/>
  <c r="K20" i="26"/>
  <c r="U75" i="24"/>
  <c r="S77" i="24" s="1"/>
  <c r="T75" i="24"/>
  <c r="R77" i="24" s="1"/>
  <c r="L17" i="26" s="1"/>
  <c r="O91" i="24"/>
  <c r="O91" i="23"/>
  <c r="U75" i="23"/>
  <c r="S77" i="23" s="1"/>
  <c r="T75" i="23"/>
  <c r="R77" i="23" s="1"/>
  <c r="L16" i="26" s="1"/>
  <c r="AD78" i="21"/>
  <c r="H14" i="2"/>
  <c r="J14" i="2"/>
  <c r="I14" i="2"/>
  <c r="AC77" i="16"/>
  <c r="AD77" i="16" s="1"/>
  <c r="P69" i="11"/>
  <c r="Q69" i="11"/>
  <c r="M74" i="17"/>
  <c r="O75" i="17"/>
  <c r="E20" i="2"/>
  <c r="R79" i="18"/>
  <c r="D20" i="2"/>
  <c r="N79" i="18"/>
  <c r="D19" i="2"/>
  <c r="N79" i="19"/>
  <c r="E19" i="2"/>
  <c r="R79" i="19"/>
  <c r="O79" i="25"/>
  <c r="M77" i="25"/>
  <c r="N77" i="25"/>
  <c r="X75" i="24"/>
  <c r="AA77" i="24" s="1"/>
  <c r="Y75" i="24"/>
  <c r="AB77" i="24" s="1"/>
  <c r="Z77" i="24"/>
  <c r="M74" i="24"/>
  <c r="O75" i="24"/>
  <c r="Y75" i="23"/>
  <c r="AB77" i="23" s="1"/>
  <c r="Z77" i="23"/>
  <c r="X75" i="23"/>
  <c r="AA77" i="23" s="1"/>
  <c r="O79" i="22"/>
  <c r="N77" i="22"/>
  <c r="M77" i="22"/>
  <c r="O79" i="21"/>
  <c r="N77" i="21"/>
  <c r="M77" i="21"/>
  <c r="Y75" i="20"/>
  <c r="AB77" i="20" s="1"/>
  <c r="Z77" i="20"/>
  <c r="X75" i="20"/>
  <c r="AA77" i="20" s="1"/>
  <c r="P70" i="16"/>
  <c r="Q71" i="20"/>
  <c r="P71" i="16"/>
  <c r="P71" i="23"/>
  <c r="Q71" i="23"/>
  <c r="O72" i="23"/>
  <c r="O75" i="23" s="1"/>
  <c r="N74" i="17"/>
  <c r="N74" i="24"/>
  <c r="Q17" i="2"/>
  <c r="Q18" i="2" s="1"/>
  <c r="Q19" i="2" s="1"/>
  <c r="Q20" i="2" s="1"/>
  <c r="Q21" i="2" s="1"/>
  <c r="Q22" i="2" s="1"/>
  <c r="Q23" i="2" s="1"/>
  <c r="Q24" i="2" s="1"/>
  <c r="O22" i="2"/>
  <c r="O23" i="2" s="1"/>
  <c r="O24" i="2" s="1"/>
  <c r="Y72" i="24"/>
  <c r="AB74" i="24" s="1"/>
  <c r="Z74" i="24"/>
  <c r="X72" i="24"/>
  <c r="AA74" i="24" s="1"/>
  <c r="M74" i="15"/>
  <c r="Y72" i="23"/>
  <c r="AB74" i="23" s="1"/>
  <c r="Z74" i="23"/>
  <c r="X72" i="23"/>
  <c r="AA74" i="23" s="1"/>
  <c r="O72" i="20"/>
  <c r="O75" i="20" s="1"/>
  <c r="N74" i="21"/>
  <c r="M74" i="21"/>
  <c r="Z74" i="20"/>
  <c r="X72" i="20"/>
  <c r="AA74" i="20" s="1"/>
  <c r="Y72" i="20"/>
  <c r="AB74" i="20" s="1"/>
  <c r="X71" i="16"/>
  <c r="Y71" i="16"/>
  <c r="W72" i="16"/>
  <c r="W75" i="16" s="1"/>
  <c r="L70" i="11"/>
  <c r="AC70" i="11" s="1"/>
  <c r="Y71" i="11"/>
  <c r="X71" i="11"/>
  <c r="W72" i="11"/>
  <c r="W75" i="11" s="1"/>
  <c r="G17" i="2" l="1"/>
  <c r="M17" i="26"/>
  <c r="N91" i="24"/>
  <c r="L19" i="26"/>
  <c r="K19" i="26" s="1"/>
  <c r="O19" i="26" s="1"/>
  <c r="K23" i="26"/>
  <c r="N23" i="26" s="1"/>
  <c r="AD78" i="23"/>
  <c r="M16" i="26"/>
  <c r="AD13" i="24"/>
  <c r="G19" i="2"/>
  <c r="AD13" i="19"/>
  <c r="AD78" i="19"/>
  <c r="R91" i="19"/>
  <c r="F19" i="2"/>
  <c r="N91" i="19"/>
  <c r="Y75" i="19"/>
  <c r="AB77" i="19" s="1"/>
  <c r="Z77" i="19"/>
  <c r="X75" i="19"/>
  <c r="AA77" i="19" s="1"/>
  <c r="AD78" i="24"/>
  <c r="R91" i="24"/>
  <c r="F17" i="2"/>
  <c r="K18" i="26"/>
  <c r="O18" i="26" s="1"/>
  <c r="U75" i="16"/>
  <c r="S77" i="16" s="1"/>
  <c r="T75" i="16"/>
  <c r="R77" i="16" s="1"/>
  <c r="O91" i="16"/>
  <c r="O91" i="11"/>
  <c r="T75" i="11"/>
  <c r="R77" i="11" s="1"/>
  <c r="U75" i="11"/>
  <c r="S77" i="11" s="1"/>
  <c r="O20" i="26"/>
  <c r="N20" i="26"/>
  <c r="H17" i="2"/>
  <c r="I17" i="2"/>
  <c r="J17" i="2"/>
  <c r="G16" i="2"/>
  <c r="R91" i="23"/>
  <c r="AD13" i="23"/>
  <c r="N91" i="23"/>
  <c r="F16" i="2"/>
  <c r="H16" i="2"/>
  <c r="I16" i="2"/>
  <c r="J16" i="2"/>
  <c r="K17" i="26"/>
  <c r="K15" i="26"/>
  <c r="K14" i="26"/>
  <c r="O14" i="26" s="1"/>
  <c r="I13" i="2"/>
  <c r="J13" i="2"/>
  <c r="H13" i="2"/>
  <c r="X75" i="16"/>
  <c r="AA77" i="16" s="1"/>
  <c r="Y75" i="16"/>
  <c r="AB77" i="16" s="1"/>
  <c r="Z77" i="16"/>
  <c r="Y75" i="11"/>
  <c r="AB77" i="11" s="1"/>
  <c r="X75" i="11"/>
  <c r="AA77" i="11" s="1"/>
  <c r="Z77" i="11"/>
  <c r="O79" i="17"/>
  <c r="M77" i="17"/>
  <c r="N77" i="17"/>
  <c r="D18" i="2"/>
  <c r="N79" i="25"/>
  <c r="E18" i="2"/>
  <c r="R79" i="25"/>
  <c r="O79" i="24"/>
  <c r="M77" i="24"/>
  <c r="N77" i="24"/>
  <c r="O79" i="23"/>
  <c r="M77" i="23"/>
  <c r="N77" i="23"/>
  <c r="E15" i="2"/>
  <c r="R79" i="22"/>
  <c r="D15" i="2"/>
  <c r="N79" i="22"/>
  <c r="E14" i="2"/>
  <c r="R79" i="21"/>
  <c r="D14" i="2"/>
  <c r="N79" i="21"/>
  <c r="M74" i="20"/>
  <c r="O72" i="16"/>
  <c r="Q71" i="16"/>
  <c r="P70" i="11"/>
  <c r="Q70" i="11"/>
  <c r="N74" i="23"/>
  <c r="M74" i="23"/>
  <c r="N74" i="20"/>
  <c r="Z74" i="16"/>
  <c r="X72" i="16"/>
  <c r="AA74" i="16" s="1"/>
  <c r="Y72" i="16"/>
  <c r="AB74" i="16" s="1"/>
  <c r="AD78" i="11"/>
  <c r="L71" i="11"/>
  <c r="X72" i="11"/>
  <c r="AA74" i="11" s="1"/>
  <c r="Z74" i="11"/>
  <c r="Y72" i="11"/>
  <c r="AB74" i="11" s="1"/>
  <c r="N19" i="26" l="1"/>
  <c r="L24" i="26"/>
  <c r="O23" i="26"/>
  <c r="P23" i="26" s="1"/>
  <c r="F22" i="2"/>
  <c r="L22" i="26"/>
  <c r="G22" i="2"/>
  <c r="M22" i="26"/>
  <c r="G24" i="2"/>
  <c r="M24" i="26"/>
  <c r="AC71" i="11"/>
  <c r="AC77" i="11" s="1"/>
  <c r="AD77" i="11" s="1"/>
  <c r="H19" i="2"/>
  <c r="R91" i="16"/>
  <c r="I19" i="2"/>
  <c r="J19" i="2"/>
  <c r="N18" i="26"/>
  <c r="AD13" i="11"/>
  <c r="R91" i="11"/>
  <c r="AD13" i="16"/>
  <c r="AD78" i="16"/>
  <c r="K21" i="26"/>
  <c r="O21" i="26" s="1"/>
  <c r="N91" i="16"/>
  <c r="F24" i="2"/>
  <c r="J24" i="2"/>
  <c r="H24" i="2"/>
  <c r="I24" i="2"/>
  <c r="N91" i="11"/>
  <c r="H22" i="2"/>
  <c r="J22" i="2"/>
  <c r="I22" i="2"/>
  <c r="P20" i="26"/>
  <c r="Q20" i="26"/>
  <c r="K16" i="26"/>
  <c r="O15" i="26"/>
  <c r="N15" i="26"/>
  <c r="N17" i="26"/>
  <c r="O17" i="26"/>
  <c r="N14" i="26"/>
  <c r="M74" i="16"/>
  <c r="O75" i="16"/>
  <c r="D21" i="2"/>
  <c r="N79" i="17"/>
  <c r="E21" i="2"/>
  <c r="R79" i="17"/>
  <c r="R79" i="24"/>
  <c r="E17" i="2"/>
  <c r="N79" i="24"/>
  <c r="D17" i="2"/>
  <c r="N79" i="23"/>
  <c r="D16" i="2"/>
  <c r="E16" i="2"/>
  <c r="R79" i="23"/>
  <c r="O79" i="20"/>
  <c r="M77" i="20"/>
  <c r="N77" i="20"/>
  <c r="N74" i="16"/>
  <c r="Q23" i="26" l="1"/>
  <c r="P19" i="26"/>
  <c r="Q19" i="26"/>
  <c r="N21" i="26"/>
  <c r="Q18" i="26"/>
  <c r="P18" i="26"/>
  <c r="O16" i="26"/>
  <c r="N16" i="26"/>
  <c r="Q15" i="26"/>
  <c r="P15" i="26"/>
  <c r="P17" i="26"/>
  <c r="Q17" i="26"/>
  <c r="Q14" i="26"/>
  <c r="P14" i="26"/>
  <c r="O79" i="16"/>
  <c r="M77" i="16"/>
  <c r="N77" i="16"/>
  <c r="D13" i="2"/>
  <c r="N79" i="20"/>
  <c r="R79" i="20"/>
  <c r="E13" i="2"/>
  <c r="P71" i="11"/>
  <c r="Q71" i="11"/>
  <c r="O72" i="11"/>
  <c r="O75" i="11" s="1"/>
  <c r="O87" i="20"/>
  <c r="Q21" i="26" l="1"/>
  <c r="P21" i="26"/>
  <c r="K24" i="26"/>
  <c r="O24" i="26" s="1"/>
  <c r="Q16" i="26"/>
  <c r="P16" i="26"/>
  <c r="D24" i="2"/>
  <c r="N79" i="16"/>
  <c r="E24" i="2"/>
  <c r="R79" i="16"/>
  <c r="O79" i="11"/>
  <c r="N77" i="11"/>
  <c r="M77" i="11"/>
  <c r="M74" i="11"/>
  <c r="N74" i="11"/>
  <c r="O89" i="20"/>
  <c r="O81" i="20"/>
  <c r="R88" i="20"/>
  <c r="N88" i="20"/>
  <c r="O85" i="20"/>
  <c r="O83" i="20"/>
  <c r="N24" i="26" l="1"/>
  <c r="K22" i="26"/>
  <c r="D22" i="2"/>
  <c r="N79" i="11"/>
  <c r="R79" i="11"/>
  <c r="E22" i="2"/>
  <c r="R89" i="20"/>
  <c r="N89" i="20"/>
  <c r="N86" i="20"/>
  <c r="R86" i="20"/>
  <c r="P24" i="26" l="1"/>
  <c r="Q24" i="26"/>
  <c r="O22" i="26"/>
  <c r="N22" i="26"/>
  <c r="Q22" i="26" l="1"/>
  <c r="P22" i="26"/>
  <c r="T22" i="20"/>
  <c r="R24" i="20" s="1"/>
  <c r="U22" i="20"/>
  <c r="S24" i="20" s="1"/>
  <c r="V75" i="20"/>
  <c r="T75" i="20" s="1"/>
  <c r="R77" i="20" s="1"/>
  <c r="L13" i="26" s="1"/>
  <c r="U75" i="20" l="1"/>
  <c r="S77" i="20" s="1"/>
  <c r="M13" i="26" s="1"/>
  <c r="K13" i="26" s="1"/>
  <c r="O91" i="20"/>
  <c r="O93" i="20" s="1"/>
  <c r="F13" i="2"/>
  <c r="N91" i="20"/>
  <c r="N13" i="26" l="1"/>
  <c r="O13" i="26"/>
  <c r="N94" i="20"/>
  <c r="E13" i="26" s="1"/>
  <c r="R93" i="20"/>
  <c r="N93" i="20"/>
  <c r="AD78" i="20"/>
  <c r="AD13" i="20"/>
  <c r="G13" i="2"/>
  <c r="R91" i="20"/>
  <c r="L13" i="2" l="1"/>
  <c r="N26" i="26"/>
  <c r="Q13" i="26"/>
  <c r="P13" i="26"/>
  <c r="J93" i="20"/>
  <c r="R94" i="20"/>
  <c r="F13" i="26" s="1"/>
  <c r="P26" i="26" l="1"/>
  <c r="Q26" i="26"/>
  <c r="M13" i="2"/>
  <c r="M94" i="20"/>
  <c r="K13" i="2" l="1"/>
  <c r="N83" i="21" s="1"/>
  <c r="D13" i="26"/>
  <c r="C13" i="26" s="1"/>
  <c r="R13" i="26" s="1"/>
  <c r="S13" i="26" s="1"/>
  <c r="T13" i="26" s="1"/>
  <c r="R83" i="21"/>
  <c r="R81" i="21" l="1"/>
  <c r="N81" i="21"/>
  <c r="U13" i="26"/>
  <c r="O83" i="21"/>
  <c r="O87" i="21" s="1"/>
  <c r="R88" i="21" s="1"/>
  <c r="O81" i="21" l="1"/>
  <c r="O85" i="21" s="1"/>
  <c r="N86" i="21" s="1"/>
  <c r="O89" i="21"/>
  <c r="O93" i="21" s="1"/>
  <c r="R93" i="21" s="1"/>
  <c r="N88" i="21"/>
  <c r="R86" i="21" l="1"/>
  <c r="R89" i="21"/>
  <c r="R94" i="21" s="1"/>
  <c r="N93" i="21"/>
  <c r="N89" i="21"/>
  <c r="N94" i="21" s="1"/>
  <c r="E14" i="26" s="1"/>
  <c r="M14" i="2" l="1"/>
  <c r="F14" i="26"/>
  <c r="M94" i="21"/>
  <c r="L14" i="2"/>
  <c r="J93" i="21"/>
  <c r="K14" i="2" l="1"/>
  <c r="R83" i="22" s="1"/>
  <c r="D14" i="26"/>
  <c r="C14" i="26" s="1"/>
  <c r="R14" i="26" s="1"/>
  <c r="N81" i="22"/>
  <c r="N83" i="22" l="1"/>
  <c r="O83" i="22" s="1"/>
  <c r="O87" i="22" s="1"/>
  <c r="N88" i="22" s="1"/>
  <c r="R81" i="22"/>
  <c r="O81" i="22" s="1"/>
  <c r="O85" i="22" s="1"/>
  <c r="N86" i="22" s="1"/>
  <c r="S14" i="26"/>
  <c r="R88" i="22" l="1"/>
  <c r="U14" i="26"/>
  <c r="T14" i="26"/>
  <c r="O89" i="22"/>
  <c r="O93" i="22" s="1"/>
  <c r="N93" i="22" s="1"/>
  <c r="R86" i="22"/>
  <c r="R89" i="22" l="1"/>
  <c r="R94" i="22" s="1"/>
  <c r="R93" i="22"/>
  <c r="N89" i="22"/>
  <c r="N94" i="22" s="1"/>
  <c r="L15" i="2" l="1"/>
  <c r="E15" i="26"/>
  <c r="M15" i="2"/>
  <c r="F15" i="26"/>
  <c r="J93" i="22"/>
  <c r="M94" i="22"/>
  <c r="K15" i="2" l="1"/>
  <c r="N83" i="23" s="1"/>
  <c r="D15" i="26"/>
  <c r="C15" i="26" s="1"/>
  <c r="R15" i="26" s="1"/>
  <c r="N81" i="23" l="1"/>
  <c r="R81" i="23"/>
  <c r="S15" i="26"/>
  <c r="R83" i="23"/>
  <c r="O83" i="23" s="1"/>
  <c r="O87" i="23" s="1"/>
  <c r="R88" i="23" s="1"/>
  <c r="O81" i="23" l="1"/>
  <c r="O85" i="23" s="1"/>
  <c r="N86" i="23" s="1"/>
  <c r="N88" i="23"/>
  <c r="U15" i="26"/>
  <c r="T15" i="26"/>
  <c r="O89" i="23"/>
  <c r="O93" i="23" s="1"/>
  <c r="R93" i="23" s="1"/>
  <c r="R86" i="23" l="1"/>
  <c r="R89" i="23"/>
  <c r="N89" i="23"/>
  <c r="N94" i="23" s="1"/>
  <c r="N93" i="23"/>
  <c r="L16" i="2" l="1"/>
  <c r="E16" i="26"/>
  <c r="J93" i="23"/>
  <c r="R94" i="23"/>
  <c r="M16" i="2" l="1"/>
  <c r="F16" i="26"/>
  <c r="M94" i="23"/>
  <c r="K16" i="2" l="1"/>
  <c r="R83" i="24" s="1"/>
  <c r="D16" i="26"/>
  <c r="C16" i="26" s="1"/>
  <c r="R16" i="26" s="1"/>
  <c r="R81" i="24" l="1"/>
  <c r="N81" i="24"/>
  <c r="N83" i="24"/>
  <c r="O83" i="24" s="1"/>
  <c r="O87" i="24" s="1"/>
  <c r="N88" i="24" s="1"/>
  <c r="S16" i="26"/>
  <c r="O81" i="24" l="1"/>
  <c r="O85" i="24" s="1"/>
  <c r="N86" i="24" s="1"/>
  <c r="U16" i="26"/>
  <c r="T16" i="26"/>
  <c r="R88" i="24"/>
  <c r="O89" i="24"/>
  <c r="N89" i="24" s="1"/>
  <c r="R86" i="24" l="1"/>
  <c r="O93" i="24"/>
  <c r="N93" i="24" s="1"/>
  <c r="R89" i="24"/>
  <c r="N94" i="24"/>
  <c r="R94" i="24" l="1"/>
  <c r="F17" i="26" s="1"/>
  <c r="L17" i="2"/>
  <c r="E17" i="26"/>
  <c r="R93" i="24"/>
  <c r="J93" i="24"/>
  <c r="M94" i="24" l="1"/>
  <c r="K17" i="2" s="1"/>
  <c r="N83" i="25" s="1"/>
  <c r="M17" i="2"/>
  <c r="D17" i="26" l="1"/>
  <c r="C17" i="26" s="1"/>
  <c r="R17" i="26" s="1"/>
  <c r="S17" i="26" s="1"/>
  <c r="R83" i="25"/>
  <c r="O83" i="25" s="1"/>
  <c r="O87" i="25" s="1"/>
  <c r="R88" i="25" s="1"/>
  <c r="R81" i="25"/>
  <c r="N81" i="25"/>
  <c r="O81" i="25" l="1"/>
  <c r="O85" i="25" s="1"/>
  <c r="O89" i="25" s="1"/>
  <c r="O93" i="25" s="1"/>
  <c r="R93" i="25" s="1"/>
  <c r="N88" i="25"/>
  <c r="T17" i="26"/>
  <c r="U17" i="26"/>
  <c r="R89" i="25" l="1"/>
  <c r="R94" i="25" s="1"/>
  <c r="F18" i="26" s="1"/>
  <c r="N89" i="25"/>
  <c r="N94" i="25" s="1"/>
  <c r="R86" i="25"/>
  <c r="N93" i="25"/>
  <c r="N86" i="25"/>
  <c r="M18" i="2" l="1"/>
  <c r="M94" i="25"/>
  <c r="D18" i="26" s="1"/>
  <c r="J93" i="25"/>
  <c r="E18" i="26"/>
  <c r="L18" i="2"/>
  <c r="K18" i="2" l="1"/>
  <c r="R81" i="19" s="1"/>
  <c r="C18" i="26"/>
  <c r="R18" i="26" s="1"/>
  <c r="S18" i="26" s="1"/>
  <c r="T18" i="26" s="1"/>
  <c r="U18" i="26" l="1"/>
  <c r="N83" i="19"/>
  <c r="N81" i="19"/>
  <c r="O81" i="19" s="1"/>
  <c r="O85" i="19" s="1"/>
  <c r="R86" i="19" s="1"/>
  <c r="R83" i="19"/>
  <c r="O83" i="19" l="1"/>
  <c r="O87" i="19" s="1"/>
  <c r="R88" i="19" s="1"/>
  <c r="O89" i="19"/>
  <c r="O93" i="19" s="1"/>
  <c r="N93" i="19" s="1"/>
  <c r="N86" i="19"/>
  <c r="N88" i="19" l="1"/>
  <c r="N89" i="19"/>
  <c r="N94" i="19" s="1"/>
  <c r="L19" i="2" s="1"/>
  <c r="R89" i="19"/>
  <c r="R94" i="19" s="1"/>
  <c r="M19" i="2" s="1"/>
  <c r="R93" i="19"/>
  <c r="E19" i="26" l="1"/>
  <c r="F19" i="26"/>
  <c r="M94" i="19"/>
  <c r="K19" i="2" s="1"/>
  <c r="N83" i="18" s="1"/>
  <c r="J93" i="19"/>
  <c r="N81" i="18" l="1"/>
  <c r="D19" i="26"/>
  <c r="C19" i="26" s="1"/>
  <c r="R19" i="26" s="1"/>
  <c r="S19" i="26" s="1"/>
  <c r="T19" i="26" s="1"/>
  <c r="R81" i="18"/>
  <c r="O81" i="18" s="1"/>
  <c r="O85" i="18" s="1"/>
  <c r="R86" i="18" s="1"/>
  <c r="R83" i="18"/>
  <c r="O83" i="18" s="1"/>
  <c r="O87" i="18" s="1"/>
  <c r="R88" i="18" s="1"/>
  <c r="O89" i="18" l="1"/>
  <c r="O93" i="18" s="1"/>
  <c r="N93" i="18" s="1"/>
  <c r="N88" i="18"/>
  <c r="U19" i="26"/>
  <c r="N86" i="18"/>
  <c r="N89" i="18"/>
  <c r="N94" i="18" s="1"/>
  <c r="R93" i="18" l="1"/>
  <c r="R89" i="18"/>
  <c r="R94" i="18" s="1"/>
  <c r="M94" i="18" s="1"/>
  <c r="L20" i="2"/>
  <c r="E20" i="26"/>
  <c r="M20" i="2" l="1"/>
  <c r="F20" i="26"/>
  <c r="J93" i="18"/>
  <c r="K20" i="2"/>
  <c r="R81" i="17" s="1"/>
  <c r="D20" i="26"/>
  <c r="C20" i="26" l="1"/>
  <c r="R20" i="26" s="1"/>
  <c r="S20" i="26" s="1"/>
  <c r="T20" i="26" s="1"/>
  <c r="R83" i="17"/>
  <c r="N81" i="17"/>
  <c r="O81" i="17" s="1"/>
  <c r="O85" i="17" s="1"/>
  <c r="N86" i="17" s="1"/>
  <c r="N83" i="17"/>
  <c r="U20" i="26" l="1"/>
  <c r="O83" i="17"/>
  <c r="O87" i="17" s="1"/>
  <c r="N88" i="17" s="1"/>
  <c r="R86" i="17"/>
  <c r="O89" i="17"/>
  <c r="O93" i="17" s="1"/>
  <c r="N93" i="17" s="1"/>
  <c r="R88" i="17" l="1"/>
  <c r="R89" i="17"/>
  <c r="R94" i="17" s="1"/>
  <c r="N89" i="17"/>
  <c r="N94" i="17" s="1"/>
  <c r="R93" i="17"/>
  <c r="M21" i="2" l="1"/>
  <c r="F21" i="26"/>
  <c r="L21" i="2"/>
  <c r="E21" i="26"/>
  <c r="J93" i="17"/>
  <c r="M94" i="17"/>
  <c r="K21" i="2" l="1"/>
  <c r="R81" i="11" s="1"/>
  <c r="D21" i="26"/>
  <c r="C21" i="26" s="1"/>
  <c r="R21" i="26" s="1"/>
  <c r="S21" i="26" s="1"/>
  <c r="N81" i="11" l="1"/>
  <c r="O81" i="11" s="1"/>
  <c r="N83" i="11"/>
  <c r="R83" i="11"/>
  <c r="T21" i="26"/>
  <c r="U21" i="26"/>
  <c r="O83" i="11" l="1"/>
  <c r="O87" i="11"/>
  <c r="R88" i="11" s="1"/>
  <c r="O85" i="11"/>
  <c r="N86" i="11" s="1"/>
  <c r="O89" i="11"/>
  <c r="O93" i="11" s="1"/>
  <c r="R93" i="11" s="1"/>
  <c r="R86" i="11" l="1"/>
  <c r="N88" i="11"/>
  <c r="R89" i="11"/>
  <c r="R94" i="11" s="1"/>
  <c r="N93" i="11"/>
  <c r="N89" i="11"/>
  <c r="N94" i="11" s="1"/>
  <c r="L22" i="2" l="1"/>
  <c r="E22" i="26"/>
  <c r="M22" i="2"/>
  <c r="F22" i="26"/>
  <c r="M94" i="11"/>
  <c r="J93" i="11"/>
  <c r="K22" i="2" l="1"/>
  <c r="R83" i="15" s="1"/>
  <c r="D22" i="26"/>
  <c r="C22" i="26" s="1"/>
  <c r="R22" i="26" s="1"/>
  <c r="S22" i="26" s="1"/>
  <c r="R81" i="15" l="1"/>
  <c r="N81" i="15"/>
  <c r="N83" i="15"/>
  <c r="O83" i="15" s="1"/>
  <c r="T22" i="26"/>
  <c r="U22" i="26"/>
  <c r="O81" i="15" l="1"/>
  <c r="O85" i="15" s="1"/>
  <c r="N86" i="15" s="1"/>
  <c r="O87" i="15"/>
  <c r="N88" i="15" s="1"/>
  <c r="O89" i="15"/>
  <c r="O93" i="15" s="1"/>
  <c r="N93" i="15" s="1"/>
  <c r="R86" i="15" l="1"/>
  <c r="R88" i="15"/>
  <c r="R89" i="15"/>
  <c r="R94" i="15" s="1"/>
  <c r="N89" i="15"/>
  <c r="N94" i="15" s="1"/>
  <c r="R93" i="15"/>
  <c r="L23" i="2" l="1"/>
  <c r="E23" i="26"/>
  <c r="M23" i="2"/>
  <c r="F23" i="26"/>
  <c r="J93" i="15"/>
  <c r="M94" i="15"/>
  <c r="K23" i="2" l="1"/>
  <c r="N83" i="16" s="1"/>
  <c r="D23" i="26"/>
  <c r="C23" i="26" s="1"/>
  <c r="R23" i="26" s="1"/>
  <c r="S23" i="26" s="1"/>
  <c r="N81" i="16" l="1"/>
  <c r="R83" i="16"/>
  <c r="O83" i="16" s="1"/>
  <c r="O87" i="16" s="1"/>
  <c r="N88" i="16" s="1"/>
  <c r="U23" i="26"/>
  <c r="T23" i="26"/>
  <c r="R81" i="16"/>
  <c r="O81" i="16" l="1"/>
  <c r="O85" i="16" s="1"/>
  <c r="O89" i="16" s="1"/>
  <c r="O93" i="16" s="1"/>
  <c r="R88" i="16"/>
  <c r="R89" i="16" l="1"/>
  <c r="R94" i="16" s="1"/>
  <c r="R86" i="16"/>
  <c r="N86" i="16"/>
  <c r="N89" i="16"/>
  <c r="R93" i="16"/>
  <c r="N93" i="16"/>
  <c r="J93" i="16" l="1"/>
  <c r="N94" i="16"/>
  <c r="E24" i="26" s="1"/>
  <c r="M24" i="2"/>
  <c r="F24" i="26"/>
  <c r="M94" i="16" l="1"/>
  <c r="K24" i="2" s="1"/>
  <c r="L24" i="2"/>
  <c r="D24" i="26" l="1"/>
  <c r="C24" i="26" s="1"/>
  <c r="R24" i="26" s="1"/>
  <c r="S24" i="26" s="1"/>
  <c r="R26" i="26" l="1"/>
  <c r="S26" i="26" s="1"/>
  <c r="T26" i="26" s="1"/>
  <c r="U24" i="26"/>
  <c r="T24" i="26"/>
  <c r="U26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Klus, Axel</author>
  </authors>
  <commentList>
    <comment ref="I9" authorId="0" shapeId="0" xr:uid="{00000000-0006-0000-0C00-000001000000}">
      <text>
        <r>
          <rPr>
            <b/>
            <sz val="11"/>
            <color indexed="62"/>
            <rFont val="Arial"/>
            <family val="2"/>
          </rPr>
          <t>&lt;  Hinweis  &gt;</t>
        </r>
        <r>
          <rPr>
            <b/>
            <u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 xml:space="preserve">Überschreitet die Arbeitszeit 
6 Stunden (bzw. 9 Stunden), 
werden automatisch Pausen 
von 30 Minuten (bzw. 45 Minuten) eingetragen.
(§ 4 ArbZG). 
</t>
        </r>
        <r>
          <rPr>
            <b/>
            <sz val="9"/>
            <color indexed="10"/>
            <rFont val="Arial"/>
            <family val="2"/>
          </rPr>
          <t>Wichtig: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9"/>
            <color indexed="10"/>
            <rFont val="Arial"/>
            <family val="2"/>
          </rPr>
          <t>Bei längeren Pausen muss die Zeit manuell angepasst werden!</t>
        </r>
      </text>
    </comment>
  </commentList>
</comments>
</file>

<file path=xl/sharedStrings.xml><?xml version="1.0" encoding="utf-8"?>
<sst xmlns="http://schemas.openxmlformats.org/spreadsheetml/2006/main" count="1949" uniqueCount="153">
  <si>
    <t xml:space="preserve">für den Monat </t>
  </si>
  <si>
    <t>Name:</t>
  </si>
  <si>
    <t>Antahl der Tage</t>
  </si>
  <si>
    <t>(Monat)</t>
  </si>
  <si>
    <t>(Jahr)</t>
  </si>
  <si>
    <t>im lfd. Monat:</t>
  </si>
  <si>
    <t>Monatsanfang</t>
  </si>
  <si>
    <t>Zahl des Monats:</t>
  </si>
  <si>
    <t>A</t>
  </si>
  <si>
    <t>B</t>
  </si>
  <si>
    <t>Arbeitstag</t>
  </si>
  <si>
    <t>Zahl des Monats-</t>
  </si>
  <si>
    <t>Arbeitszeit</t>
  </si>
  <si>
    <t>Zeit</t>
  </si>
  <si>
    <t>Arb-zeit</t>
  </si>
  <si>
    <t>Mehrzeiten (+)</t>
  </si>
  <si>
    <t>anfangs:</t>
  </si>
  <si>
    <t>Minderzeiten (-)</t>
  </si>
  <si>
    <t>Wochentag:</t>
  </si>
  <si>
    <t>Gründen</t>
  </si>
  <si>
    <t>Beginn</t>
  </si>
  <si>
    <t>Ende</t>
  </si>
  <si>
    <t>Std.</t>
  </si>
  <si>
    <t>Min.</t>
  </si>
  <si>
    <t>in Minuten</t>
  </si>
  <si>
    <t>+/-</t>
  </si>
  <si>
    <t>Min</t>
  </si>
  <si>
    <t>regelmäßige Arbeitszeit:</t>
  </si>
  <si>
    <t>v.H.</t>
  </si>
  <si>
    <t>Stunden:</t>
  </si>
  <si>
    <t>Minuten:</t>
  </si>
  <si>
    <t>regelm.:</t>
  </si>
  <si>
    <t>vereinbart:</t>
  </si>
  <si>
    <t>Sa</t>
  </si>
  <si>
    <t>So</t>
  </si>
  <si>
    <t>Monatssumme</t>
  </si>
  <si>
    <t>Summe A plus Mehrzeiten</t>
  </si>
  <si>
    <t xml:space="preserve">  =</t>
  </si>
  <si>
    <t>Summe A minus Minderzeiten</t>
  </si>
  <si>
    <t>Ergebnis</t>
  </si>
  <si>
    <t>(einschließlich Wochenfeiertage)</t>
  </si>
  <si>
    <t>Vortrag auf Folgemonat</t>
  </si>
  <si>
    <t>Namen:</t>
  </si>
  <si>
    <t>Monatsname</t>
  </si>
  <si>
    <t>Monatslänge</t>
  </si>
  <si>
    <t>Monat</t>
  </si>
  <si>
    <t>Wochentag</t>
  </si>
  <si>
    <t>April</t>
  </si>
  <si>
    <t>August</t>
  </si>
  <si>
    <t>Dezember</t>
  </si>
  <si>
    <t>Februar</t>
  </si>
  <si>
    <t>Januar</t>
  </si>
  <si>
    <t>Juli</t>
  </si>
  <si>
    <t>Juni</t>
  </si>
  <si>
    <t>Mai</t>
  </si>
  <si>
    <t>März</t>
  </si>
  <si>
    <t>November</t>
  </si>
  <si>
    <t>Oktober</t>
  </si>
  <si>
    <t>September</t>
  </si>
  <si>
    <t>für Tarifbeschäftigte nach DienstVO</t>
  </si>
  <si>
    <t>tatsächliche</t>
  </si>
  <si>
    <t>in Min.</t>
  </si>
  <si>
    <t>anrechenb.</t>
  </si>
  <si>
    <t>Soll-</t>
  </si>
  <si>
    <t>Pausen,</t>
  </si>
  <si>
    <t>zeit</t>
  </si>
  <si>
    <t>Soll-Dauer</t>
  </si>
  <si>
    <t>Minderzeiten</t>
  </si>
  <si>
    <t xml:space="preserve">vor Abzug </t>
  </si>
  <si>
    <t>von Pausen</t>
  </si>
  <si>
    <t>Mehrzeiten/</t>
  </si>
  <si>
    <t>tatsächlich</t>
  </si>
  <si>
    <t>anrechenbare</t>
  </si>
  <si>
    <t>Pausen</t>
  </si>
  <si>
    <t>Unterbr.</t>
  </si>
  <si>
    <t>aus persönl.</t>
  </si>
  <si>
    <t>vereinbarte regelmäßige wöchentliche Arbeitszeit (Wochenstunden):</t>
  </si>
  <si>
    <t xml:space="preserve">  (Datum, Unterschrift)</t>
  </si>
  <si>
    <t xml:space="preserve">  (Datum, Sichtvermerk)</t>
  </si>
  <si>
    <t xml:space="preserve">Arbeitszeitliste </t>
  </si>
  <si>
    <t xml:space="preserve"> Bemerkungen</t>
  </si>
  <si>
    <t>Arbeits-</t>
  </si>
  <si>
    <t>Hinweis:</t>
  </si>
  <si>
    <t xml:space="preserve">wenn Eintragungen für Samstage und/oder Sonntage vorzunehmen sind: </t>
  </si>
  <si>
    <t>•</t>
  </si>
  <si>
    <r>
      <t xml:space="preserve">Dateischutz aufheben </t>
    </r>
    <r>
      <rPr>
        <i/>
        <sz val="8"/>
        <rFont val="Verdana"/>
        <family val="2"/>
      </rPr>
      <t>(ohne Kennwort)</t>
    </r>
  </si>
  <si>
    <r>
      <t xml:space="preserve">auf die 2 klicken </t>
    </r>
    <r>
      <rPr>
        <i/>
        <sz val="8"/>
        <rFont val="Verdana"/>
        <family val="2"/>
      </rPr>
      <t>(s. Abb.)</t>
    </r>
  </si>
  <si>
    <t>ggf. Seite für Druck anpassen</t>
  </si>
  <si>
    <t>ggf. Zeilen mit nicht benötigten anderen Wochentagen ausblenden</t>
  </si>
  <si>
    <r>
      <rPr>
        <b/>
        <sz val="8"/>
        <rFont val="Verdana"/>
        <family val="2"/>
      </rPr>
      <t xml:space="preserve">+ </t>
    </r>
    <r>
      <rPr>
        <sz val="8"/>
        <rFont val="Verdana"/>
        <family val="2"/>
      </rPr>
      <t xml:space="preserve"> Mehrzeiten aus Vormonat</t>
    </r>
  </si>
  <si>
    <r>
      <rPr>
        <b/>
        <sz val="8"/>
        <rFont val="Verdana"/>
        <family val="2"/>
      </rPr>
      <t xml:space="preserve">– </t>
    </r>
    <r>
      <rPr>
        <sz val="8"/>
        <rFont val="Verdana"/>
        <family val="2"/>
      </rPr>
      <t xml:space="preserve"> Minderzeiten aus Vormonat</t>
    </r>
  </si>
  <si>
    <t xml:space="preserve">Ist-Stunden (Monat):  </t>
  </si>
  <si>
    <t>Monats-Ist  (A)</t>
  </si>
  <si>
    <t>abzüglich Monats-Soll  (B)</t>
  </si>
  <si>
    <r>
      <t xml:space="preserve"> A = ganztägiger Ausgleich von Mehrarbeits- oder Überstunden  </t>
    </r>
    <r>
      <rPr>
        <i/>
        <sz val="7"/>
        <rFont val="Verdana"/>
        <family val="2"/>
      </rPr>
      <t xml:space="preserve">(einzutragen in Spalte »tatsächl. Arbeitszeit / Beginn / Std.«) </t>
    </r>
  </si>
  <si>
    <t xml:space="preserve"> Arbeitszeit</t>
  </si>
  <si>
    <t>Arbeitszeitkonto</t>
  </si>
  <si>
    <t>der Mitarbeiterin / des Mitarbeiters:</t>
  </si>
  <si>
    <t>Anstellungsträger:</t>
  </si>
  <si>
    <t>Konto-Stand</t>
  </si>
  <si>
    <t>+ / -</t>
  </si>
  <si>
    <t>Übertrag</t>
  </si>
  <si>
    <t>+</t>
  </si>
  <si>
    <t>Monatsaufzeichnung</t>
  </si>
  <si>
    <t>Arbeitszeiten</t>
  </si>
  <si>
    <t>Mo</t>
  </si>
  <si>
    <t>Di</t>
  </si>
  <si>
    <t>Mi</t>
  </si>
  <si>
    <t>Do</t>
  </si>
  <si>
    <t>Fr</t>
  </si>
  <si>
    <t>Jahr</t>
  </si>
  <si>
    <t>Urlaub</t>
  </si>
  <si>
    <t>Ist</t>
  </si>
  <si>
    <t>Krank</t>
  </si>
  <si>
    <t>gesamt</t>
  </si>
  <si>
    <t>Urlaubstage</t>
  </si>
  <si>
    <t>Urlaubsanspruch</t>
  </si>
  <si>
    <t>X</t>
  </si>
  <si>
    <t>Ist-Std.</t>
  </si>
  <si>
    <t>Ist-Min.</t>
  </si>
  <si>
    <t>Soll-Std.</t>
  </si>
  <si>
    <t>Soll-Min.</t>
  </si>
  <si>
    <t>Krank-Tage</t>
  </si>
  <si>
    <t>Soll</t>
  </si>
  <si>
    <t>Tage</t>
  </si>
  <si>
    <t>Pause</t>
  </si>
  <si>
    <t>Tarif</t>
  </si>
  <si>
    <t>im</t>
  </si>
  <si>
    <t>Eine Änderung des Dienstplanes innerhalb eines Monats muss in der Monatsdatei ausgeführt werden</t>
  </si>
  <si>
    <t>Der im Januar eingegebene Dienstplan wird für alle Folgemonat übernommen - ändert sich der Dienstplan muss in dem betreffenden Monat der neue Plan eingegeben werden. Diese Änderung kann in dieser Übersicht nur zum ersten eines Monats erfolgen.</t>
  </si>
  <si>
    <t>Wöchendlich variirende Dienstpläne müssen in den Monatsblättern direkt eingegeben werden (z.B. wöchentlich alternierende Dienstpläne bzw. Dienstpläne von Vertretungskräften).</t>
  </si>
  <si>
    <t>Im tatsächlichen Einsatz vom Dienstplan abweichende Zeiten werden in den Monatsblättern an dem betreffenden Tag eingegeben.</t>
  </si>
  <si>
    <t>Der Dienstplan wird je Monat in der Tabelle jeweils mit Beginn- und Endezeit der Wochentage eingegeben. Diese werden in alle Zeilen des betreffenden Monatsblattes automatisch voreingetragen</t>
  </si>
  <si>
    <t>Kräfte ohne Dienstplan tragen im Januar für jeden Tag die durchschnittliche Wochenarbeitszeit ein (z.B. 20 WoStd und 5 Tagewoche - dann jeden Tag 4 Stunden eingeben)</t>
  </si>
  <si>
    <t>Pause nicht korrekt</t>
  </si>
  <si>
    <t>Vorjahr</t>
  </si>
  <si>
    <t>bereinigtes Arbeitszeitkonto</t>
  </si>
  <si>
    <t>Sollarbeitszeit/
Dienstplan</t>
  </si>
  <si>
    <t>Sollarbeitszeit/
Dienstvertrag</t>
  </si>
  <si>
    <t>Arbeitstage/
Monat</t>
  </si>
  <si>
    <t>Arbeitstage/
Woche</t>
  </si>
  <si>
    <t>Felder am Jahresbeginn füllen</t>
  </si>
  <si>
    <t>vereinbarte wöchentliche Arbeitszeit</t>
  </si>
  <si>
    <t xml:space="preserve"> Beginn</t>
  </si>
  <si>
    <t xml:space="preserve"> F = Feiertag, der auf einen planmäßigen Arbeitstag fällt / U = Urlaub / K = arbeitsunfähig erkrankt / B= Kind krank (Betreuungstag)</t>
  </si>
  <si>
    <t>Kind krank</t>
  </si>
  <si>
    <t>Dienstplanungskontrolle bei vom Dienstvertrag abweichender wöchentlicher Arbeitszeit</t>
  </si>
  <si>
    <r>
      <rPr>
        <b/>
        <sz val="10"/>
        <color indexed="8"/>
        <rFont val="Calibri"/>
        <family val="2"/>
      </rPr>
      <t>Dienstplanungs-Saldo</t>
    </r>
    <r>
      <rPr>
        <sz val="10"/>
        <color indexed="8"/>
        <rFont val="Calibri"/>
        <family val="2"/>
      </rPr>
      <t xml:space="preserve">
Differenz SOLL aus
Arbeitsvertrag</t>
    </r>
  </si>
  <si>
    <r>
      <rPr>
        <b/>
        <sz val="10"/>
        <rFont val="MS Sans Serif"/>
        <family val="2"/>
      </rPr>
      <t>Mitarbeiter-Saldo</t>
    </r>
    <r>
      <rPr>
        <sz val="10"/>
        <rFont val="MS Sans Serif"/>
      </rPr>
      <t xml:space="preserve">
(Nur zur Information)</t>
    </r>
  </si>
  <si>
    <t>Bei korrekter Dienstplannung muss dieser Wert auf NULL sein</t>
  </si>
  <si>
    <t>(Auf Arbeitstage entfallende Feiertage mitzählen)</t>
  </si>
  <si>
    <t>Jahressumme:</t>
  </si>
  <si>
    <t>Pausen sind nach Arbeitszeitverordnung manuell einzugeben (bei mehr als 6 Stunden mindestens 30 Minuten bei mehr als 9 Stunden mindestens 45 Minuten).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</si>
</sst>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00\ \ "/>
    <numFmt numFmtId="166" formatCode="0.0000"/>
    <numFmt numFmtId="167" formatCode="00\ "/>
    <numFmt numFmtId="168" formatCode="0\ "/>
    <numFmt numFmtId="169" formatCode="mmmm"/>
  </numFmts>
  <fonts count="48" x14ac:knownFonts="1">
    <font>
      <sz val="10"/>
      <name val="MS Sans Serif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1"/>
      <name val="Verdana"/>
      <family val="2"/>
    </font>
    <font>
      <b/>
      <sz val="7"/>
      <color indexed="12"/>
      <name val="Verdana"/>
      <family val="2"/>
    </font>
    <font>
      <sz val="7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7"/>
      <name val="Tahoma"/>
      <family val="2"/>
    </font>
    <font>
      <b/>
      <sz val="7"/>
      <name val="Verdana"/>
      <family val="2"/>
    </font>
    <font>
      <b/>
      <i/>
      <sz val="7"/>
      <name val="Verdana"/>
      <family val="2"/>
    </font>
    <font>
      <i/>
      <sz val="7"/>
      <name val="Verdana"/>
      <family val="2"/>
    </font>
    <font>
      <b/>
      <sz val="8"/>
      <color indexed="12"/>
      <name val="Wingdings"/>
      <charset val="2"/>
    </font>
    <font>
      <b/>
      <sz val="8"/>
      <name val="Verdana"/>
      <family val="2"/>
    </font>
    <font>
      <i/>
      <sz val="8"/>
      <name val="Verdana"/>
      <family val="2"/>
    </font>
    <font>
      <i/>
      <sz val="9"/>
      <color indexed="10"/>
      <name val="Verdana"/>
      <family val="2"/>
    </font>
    <font>
      <b/>
      <sz val="8"/>
      <color indexed="12"/>
      <name val="Verdana"/>
      <family val="2"/>
    </font>
    <font>
      <sz val="9"/>
      <color indexed="12"/>
      <name val="Wingdings"/>
      <charset val="2"/>
    </font>
    <font>
      <b/>
      <sz val="9"/>
      <color indexed="12"/>
      <name val="Wingdings"/>
      <charset val="2"/>
    </font>
    <font>
      <b/>
      <sz val="11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1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1"/>
      <name val="Arial"/>
      <family val="2"/>
    </font>
    <font>
      <b/>
      <u/>
      <sz val="9"/>
      <color indexed="81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b/>
      <sz val="9"/>
      <color indexed="10"/>
      <name val="Arial"/>
      <family val="2"/>
    </font>
    <font>
      <sz val="8"/>
      <name val="MS Sans Serif"/>
    </font>
    <font>
      <b/>
      <sz val="14"/>
      <color indexed="8"/>
      <name val="Calibri"/>
      <family val="2"/>
    </font>
    <font>
      <sz val="10"/>
      <color rgb="FFFF0000"/>
      <name val="MS Sans Serif"/>
    </font>
    <font>
      <sz val="14"/>
      <name val="MS Sans Serif"/>
    </font>
    <font>
      <sz val="5"/>
      <name val="Verdana"/>
      <family val="2"/>
    </font>
    <font>
      <sz val="5"/>
      <name val="MS Sans Serif"/>
    </font>
    <font>
      <b/>
      <sz val="6"/>
      <color theme="3" tint="-0.249977111117893"/>
      <name val="Verdana"/>
      <family val="2"/>
    </font>
    <font>
      <sz val="10"/>
      <name val="MS Sans Serif"/>
    </font>
    <font>
      <sz val="12"/>
      <name val="Calibri"/>
      <family val="2"/>
      <scheme val="minor"/>
    </font>
    <font>
      <sz val="10"/>
      <color indexed="8"/>
      <name val="Calibri"/>
      <family val="2"/>
    </font>
    <font>
      <b/>
      <sz val="10"/>
      <name val="MS Sans Serif"/>
    </font>
    <font>
      <b/>
      <sz val="14"/>
      <name val="MS Sans Serif"/>
    </font>
    <font>
      <b/>
      <sz val="12"/>
      <name val="MS Sans Serif"/>
      <family val="2"/>
    </font>
    <font>
      <b/>
      <sz val="10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15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10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1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/>
      <bottom style="double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811">
    <xf numFmtId="0" fontId="0" fillId="0" borderId="0" xfId="0"/>
    <xf numFmtId="1" fontId="2" fillId="0" borderId="0" xfId="0" applyNumberFormat="1" applyFont="1" applyProtection="1">
      <protection hidden="1"/>
    </xf>
    <xf numFmtId="1" fontId="3" fillId="0" borderId="0" xfId="0" applyNumberFormat="1" applyFont="1" applyProtection="1"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0" fontId="3" fillId="4" borderId="1" xfId="0" applyNumberFormat="1" applyFont="1" applyFill="1" applyBorder="1" applyProtection="1">
      <protection hidden="1"/>
    </xf>
    <xf numFmtId="1" fontId="3" fillId="4" borderId="0" xfId="0" applyNumberFormat="1" applyFont="1" applyFill="1" applyProtection="1">
      <protection hidden="1"/>
    </xf>
    <xf numFmtId="1" fontId="3" fillId="4" borderId="0" xfId="0" applyNumberFormat="1" applyFont="1" applyFill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Border="1" applyAlignment="1" applyProtection="1">
      <alignment horizontal="right" vertical="center"/>
      <protection hidden="1"/>
    </xf>
    <xf numFmtId="1" fontId="3" fillId="0" borderId="2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1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1" xfId="0" applyNumberFormat="1" applyFont="1" applyFill="1" applyBorder="1" applyAlignment="1" applyProtection="1">
      <alignment vertical="center"/>
      <protection hidden="1"/>
    </xf>
    <xf numFmtId="1" fontId="3" fillId="4" borderId="0" xfId="0" applyNumberFormat="1" applyFont="1" applyFill="1" applyAlignment="1" applyProtection="1">
      <alignment vertical="center"/>
      <protection hidden="1"/>
    </xf>
    <xf numFmtId="1" fontId="3" fillId="4" borderId="0" xfId="0" applyNumberFormat="1" applyFont="1" applyFill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1" fontId="3" fillId="4" borderId="1" xfId="0" applyNumberFormat="1" applyFont="1" applyFill="1" applyBorder="1" applyProtection="1">
      <protection hidden="1"/>
    </xf>
    <xf numFmtId="0" fontId="3" fillId="4" borderId="1" xfId="0" applyFont="1" applyFill="1" applyBorder="1" applyProtection="1">
      <protection hidden="1"/>
    </xf>
    <xf numFmtId="1" fontId="2" fillId="4" borderId="0" xfId="0" applyNumberFormat="1" applyFont="1" applyFill="1" applyAlignment="1" applyProtection="1">
      <alignment horizontal="left"/>
      <protection hidden="1"/>
    </xf>
    <xf numFmtId="1" fontId="2" fillId="4" borderId="0" xfId="0" applyNumberFormat="1" applyFont="1" applyFill="1" applyAlignment="1" applyProtection="1">
      <alignment horizontal="center"/>
      <protection hidden="1"/>
    </xf>
    <xf numFmtId="1" fontId="2" fillId="4" borderId="0" xfId="0" applyNumberFormat="1" applyFont="1" applyFill="1" applyProtection="1">
      <protection hidden="1"/>
    </xf>
    <xf numFmtId="1" fontId="2" fillId="0" borderId="0" xfId="0" applyNumberFormat="1" applyFont="1" applyAlignment="1" applyProtection="1">
      <alignment vertical="top"/>
      <protection hidden="1"/>
    </xf>
    <xf numFmtId="1" fontId="2" fillId="4" borderId="0" xfId="0" applyNumberFormat="1" applyFont="1" applyFill="1" applyAlignment="1" applyProtection="1">
      <alignment horizontal="left" vertical="top"/>
      <protection hidden="1"/>
    </xf>
    <xf numFmtId="1" fontId="2" fillId="4" borderId="0" xfId="0" applyNumberFormat="1" applyFont="1" applyFill="1" applyAlignment="1" applyProtection="1">
      <alignment horizontal="center" vertical="top"/>
      <protection hidden="1"/>
    </xf>
    <xf numFmtId="1" fontId="2" fillId="4" borderId="0" xfId="0" applyNumberFormat="1" applyFont="1" applyFill="1" applyAlignment="1" applyProtection="1">
      <alignment vertical="top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" fontId="2" fillId="4" borderId="0" xfId="0" applyNumberFormat="1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Protection="1">
      <protection hidden="1"/>
    </xf>
    <xf numFmtId="0" fontId="3" fillId="4" borderId="0" xfId="0" applyFont="1" applyFill="1" applyAlignment="1" applyProtection="1">
      <alignment horizontal="left"/>
      <protection hidden="1"/>
    </xf>
    <xf numFmtId="1" fontId="2" fillId="0" borderId="2" xfId="0" applyNumberFormat="1" applyFont="1" applyBorder="1" applyProtection="1">
      <protection hidden="1"/>
    </xf>
    <xf numFmtId="1" fontId="2" fillId="0" borderId="2" xfId="0" applyNumberFormat="1" applyFont="1" applyBorder="1" applyAlignment="1" applyProtection="1">
      <alignment horizontal="left"/>
      <protection hidden="1"/>
    </xf>
    <xf numFmtId="1" fontId="2" fillId="0" borderId="0" xfId="0" quotePrefix="1" applyNumberFormat="1" applyFont="1" applyAlignment="1" applyProtection="1">
      <alignment horizontal="left" vertical="center"/>
      <protection hidden="1"/>
    </xf>
    <xf numFmtId="1" fontId="3" fillId="0" borderId="2" xfId="0" applyNumberFormat="1" applyFont="1" applyBorder="1" applyProtection="1">
      <protection hidden="1"/>
    </xf>
    <xf numFmtId="0" fontId="3" fillId="4" borderId="1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1" fontId="3" fillId="4" borderId="2" xfId="0" applyNumberFormat="1" applyFont="1" applyFill="1" applyBorder="1" applyAlignment="1" applyProtection="1">
      <alignment horizontal="left"/>
      <protection hidden="1"/>
    </xf>
    <xf numFmtId="1" fontId="3" fillId="4" borderId="2" xfId="0" applyNumberFormat="1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1" fontId="3" fillId="4" borderId="0" xfId="0" quotePrefix="1" applyNumberFormat="1" applyFont="1" applyFill="1" applyAlignment="1" applyProtection="1">
      <alignment horizontal="center"/>
      <protection hidden="1"/>
    </xf>
    <xf numFmtId="1" fontId="3" fillId="4" borderId="0" xfId="0" applyNumberFormat="1" applyFont="1" applyFill="1" applyAlignment="1" applyProtection="1">
      <alignment horizontal="center" vertical="top"/>
      <protection hidden="1"/>
    </xf>
    <xf numFmtId="1" fontId="5" fillId="0" borderId="0" xfId="0" applyNumberFormat="1" applyFont="1" applyProtection="1">
      <protection hidden="1"/>
    </xf>
    <xf numFmtId="1" fontId="7" fillId="0" borderId="4" xfId="0" applyNumberFormat="1" applyFont="1" applyBorder="1" applyProtection="1">
      <protection hidden="1"/>
    </xf>
    <xf numFmtId="1" fontId="7" fillId="0" borderId="4" xfId="0" applyNumberFormat="1" applyFont="1" applyBorder="1" applyAlignment="1" applyProtection="1">
      <alignment horizontal="centerContinuous"/>
      <protection hidden="1"/>
    </xf>
    <xf numFmtId="1" fontId="7" fillId="0" borderId="5" xfId="0" applyNumberFormat="1" applyFont="1" applyBorder="1" applyProtection="1">
      <protection hidden="1"/>
    </xf>
    <xf numFmtId="1" fontId="7" fillId="0" borderId="6" xfId="0" applyNumberFormat="1" applyFont="1" applyBorder="1" applyAlignment="1" applyProtection="1">
      <alignment horizontal="centerContinuous" vertical="top"/>
      <protection hidden="1"/>
    </xf>
    <xf numFmtId="1" fontId="7" fillId="0" borderId="0" xfId="0" applyNumberFormat="1" applyFont="1" applyBorder="1" applyAlignment="1" applyProtection="1">
      <alignment horizontal="centerContinuous" vertical="top"/>
      <protection hidden="1"/>
    </xf>
    <xf numFmtId="1" fontId="7" fillId="0" borderId="0" xfId="0" applyNumberFormat="1" applyFont="1" applyBorder="1" applyAlignment="1" applyProtection="1">
      <alignment horizontal="centerContinuous" vertical="top" wrapText="1"/>
      <protection hidden="1"/>
    </xf>
    <xf numFmtId="1" fontId="7" fillId="0" borderId="7" xfId="0" quotePrefix="1" applyNumberFormat="1" applyFont="1" applyBorder="1" applyAlignment="1" applyProtection="1">
      <alignment horizontal="left"/>
      <protection hidden="1"/>
    </xf>
    <xf numFmtId="1" fontId="7" fillId="0" borderId="6" xfId="0" applyNumberFormat="1" applyFont="1" applyBorder="1" applyAlignment="1" applyProtection="1">
      <alignment vertical="top"/>
      <protection hidden="1"/>
    </xf>
    <xf numFmtId="1" fontId="7" fillId="0" borderId="0" xfId="0" applyNumberFormat="1" applyFont="1" applyAlignment="1" applyProtection="1">
      <alignment vertical="top"/>
      <protection hidden="1"/>
    </xf>
    <xf numFmtId="1" fontId="7" fillId="0" borderId="0" xfId="0" applyNumberFormat="1" applyFont="1" applyBorder="1" applyAlignment="1" applyProtection="1">
      <alignment vertical="top"/>
      <protection hidden="1"/>
    </xf>
    <xf numFmtId="1" fontId="7" fillId="0" borderId="7" xfId="0" applyNumberFormat="1" applyFont="1" applyBorder="1" applyAlignment="1" applyProtection="1">
      <alignment vertical="top"/>
      <protection hidden="1"/>
    </xf>
    <xf numFmtId="0" fontId="8" fillId="0" borderId="0" xfId="0" applyFont="1" applyProtection="1"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Protection="1">
      <protection hidden="1"/>
    </xf>
    <xf numFmtId="1" fontId="8" fillId="0" borderId="0" xfId="0" applyNumberFormat="1" applyFont="1" applyBorder="1" applyProtection="1">
      <protection hidden="1"/>
    </xf>
    <xf numFmtId="1" fontId="8" fillId="0" borderId="0" xfId="0" applyNumberFormat="1" applyFont="1" applyFill="1" applyProtection="1">
      <protection hidden="1"/>
    </xf>
    <xf numFmtId="1" fontId="7" fillId="0" borderId="0" xfId="0" quotePrefix="1" applyNumberFormat="1" applyFont="1" applyAlignment="1" applyProtection="1">
      <alignment horizontal="left" vertical="top"/>
      <protection hidden="1"/>
    </xf>
    <xf numFmtId="1" fontId="7" fillId="0" borderId="0" xfId="0" quotePrefix="1" applyNumberFormat="1" applyFont="1" applyAlignment="1" applyProtection="1">
      <alignment horizontal="left" vertical="center"/>
      <protection hidden="1"/>
    </xf>
    <xf numFmtId="1" fontId="8" fillId="5" borderId="8" xfId="0" applyNumberFormat="1" applyFont="1" applyFill="1" applyBorder="1" applyAlignment="1" applyProtection="1">
      <alignment vertical="center"/>
      <protection locked="0"/>
    </xf>
    <xf numFmtId="1" fontId="2" fillId="0" borderId="0" xfId="0" quotePrefix="1" applyNumberFormat="1" applyFont="1" applyBorder="1" applyAlignment="1" applyProtection="1">
      <alignment horizontal="right"/>
      <protection hidden="1"/>
    </xf>
    <xf numFmtId="1" fontId="8" fillId="0" borderId="0" xfId="0" applyNumberFormat="1" applyFont="1" applyAlignment="1" applyProtection="1">
      <alignment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right" vertical="center"/>
      <protection hidden="1"/>
    </xf>
    <xf numFmtId="1" fontId="2" fillId="0" borderId="2" xfId="0" applyNumberFormat="1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166" fontId="3" fillId="4" borderId="0" xfId="0" applyNumberFormat="1" applyFont="1" applyFill="1" applyAlignment="1" applyProtection="1">
      <alignment horizontal="center" vertical="center"/>
      <protection hidden="1"/>
    </xf>
    <xf numFmtId="2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1" xfId="0" quotePrefix="1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protection hidden="1"/>
    </xf>
    <xf numFmtId="0" fontId="3" fillId="4" borderId="1" xfId="0" applyFont="1" applyFill="1" applyBorder="1" applyAlignment="1" applyProtection="1">
      <protection hidden="1"/>
    </xf>
    <xf numFmtId="1" fontId="2" fillId="4" borderId="0" xfId="0" applyNumberFormat="1" applyFont="1" applyFill="1" applyAlignme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7" fillId="0" borderId="6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" fontId="7" fillId="0" borderId="7" xfId="0" applyNumberFormat="1" applyFont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horizontal="center" vertical="top"/>
      <protection hidden="1"/>
    </xf>
    <xf numFmtId="0" fontId="3" fillId="4" borderId="0" xfId="0" applyFont="1" applyFill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vertical="top"/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1" fontId="8" fillId="6" borderId="0" xfId="0" applyNumberFormat="1" applyFont="1" applyFill="1" applyAlignment="1" applyProtection="1">
      <alignment horizontal="center" vertical="center"/>
      <protection hidden="1"/>
    </xf>
    <xf numFmtId="1" fontId="2" fillId="6" borderId="0" xfId="0" applyNumberFormat="1" applyFont="1" applyFill="1" applyAlignment="1" applyProtection="1">
      <alignment horizontal="center" vertical="center"/>
      <protection hidden="1"/>
    </xf>
    <xf numFmtId="1" fontId="7" fillId="0" borderId="6" xfId="0" applyNumberFormat="1" applyFont="1" applyBorder="1" applyAlignment="1" applyProtection="1">
      <alignment horizontal="center"/>
      <protection hidden="1"/>
    </xf>
    <xf numFmtId="1" fontId="7" fillId="0" borderId="6" xfId="0" applyNumberFormat="1" applyFont="1" applyBorder="1" applyAlignment="1" applyProtection="1">
      <alignment horizontal="center" vertical="top"/>
      <protection hidden="1"/>
    </xf>
    <xf numFmtId="1" fontId="3" fillId="6" borderId="0" xfId="0" applyNumberFormat="1" applyFont="1" applyFill="1" applyProtection="1">
      <protection hidden="1"/>
    </xf>
    <xf numFmtId="1" fontId="8" fillId="6" borderId="0" xfId="0" applyNumberFormat="1" applyFont="1" applyFill="1" applyAlignment="1" applyProtection="1">
      <alignment horizontal="center"/>
      <protection hidden="1"/>
    </xf>
    <xf numFmtId="1" fontId="8" fillId="6" borderId="0" xfId="0" applyNumberFormat="1" applyFont="1" applyFill="1" applyProtection="1">
      <protection hidden="1"/>
    </xf>
    <xf numFmtId="1" fontId="8" fillId="6" borderId="0" xfId="0" applyNumberFormat="1" applyFont="1" applyFill="1" applyAlignment="1" applyProtection="1">
      <alignment vertical="center"/>
      <protection hidden="1"/>
    </xf>
    <xf numFmtId="1" fontId="3" fillId="6" borderId="2" xfId="0" applyNumberFormat="1" applyFont="1" applyFill="1" applyBorder="1" applyProtection="1">
      <protection hidden="1"/>
    </xf>
    <xf numFmtId="1" fontId="3" fillId="6" borderId="0" xfId="0" applyNumberFormat="1" applyFont="1" applyFill="1" applyAlignment="1" applyProtection="1">
      <alignment horizontal="center"/>
      <protection hidden="1"/>
    </xf>
    <xf numFmtId="1" fontId="7" fillId="6" borderId="4" xfId="0" applyNumberFormat="1" applyFont="1" applyFill="1" applyBorder="1" applyProtection="1">
      <protection hidden="1"/>
    </xf>
    <xf numFmtId="1" fontId="7" fillId="6" borderId="0" xfId="0" applyNumberFormat="1" applyFont="1" applyFill="1" applyBorder="1" applyAlignment="1" applyProtection="1">
      <protection hidden="1"/>
    </xf>
    <xf numFmtId="1" fontId="7" fillId="6" borderId="0" xfId="0" applyNumberFormat="1" applyFont="1" applyFill="1" applyBorder="1" applyAlignment="1" applyProtection="1">
      <alignment vertical="center"/>
      <protection hidden="1"/>
    </xf>
    <xf numFmtId="1" fontId="9" fillId="6" borderId="0" xfId="0" applyNumberFormat="1" applyFont="1" applyFill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vertical="center"/>
      <protection hidden="1"/>
    </xf>
    <xf numFmtId="1" fontId="2" fillId="6" borderId="0" xfId="0" applyNumberFormat="1" applyFont="1" applyFill="1" applyProtection="1">
      <protection hidden="1"/>
    </xf>
    <xf numFmtId="1" fontId="3" fillId="6" borderId="2" xfId="0" applyNumberFormat="1" applyFont="1" applyFill="1" applyBorder="1" applyAlignment="1" applyProtection="1">
      <alignment horizontal="center"/>
      <protection hidden="1"/>
    </xf>
    <xf numFmtId="1" fontId="7" fillId="6" borderId="11" xfId="0" applyNumberFormat="1" applyFont="1" applyFill="1" applyBorder="1" applyAlignment="1" applyProtection="1">
      <alignment horizontal="center"/>
      <protection hidden="1"/>
    </xf>
    <xf numFmtId="1" fontId="7" fillId="6" borderId="12" xfId="0" applyNumberFormat="1" applyFont="1" applyFill="1" applyBorder="1" applyAlignment="1" applyProtection="1">
      <alignment horizontal="center"/>
      <protection hidden="1"/>
    </xf>
    <xf numFmtId="1" fontId="7" fillId="6" borderId="12" xfId="0" applyNumberFormat="1" applyFont="1" applyFill="1" applyBorder="1" applyAlignment="1" applyProtection="1">
      <alignment horizontal="center" vertical="center"/>
      <protection hidden="1"/>
    </xf>
    <xf numFmtId="1" fontId="7" fillId="6" borderId="12" xfId="0" applyNumberFormat="1" applyFont="1" applyFill="1" applyBorder="1" applyAlignment="1" applyProtection="1">
      <alignment horizontal="center" vertical="top"/>
      <protection hidden="1"/>
    </xf>
    <xf numFmtId="1" fontId="9" fillId="6" borderId="12" xfId="0" applyNumberFormat="1" applyFont="1" applyFill="1" applyBorder="1" applyAlignment="1" applyProtection="1">
      <alignment horizontal="center"/>
      <protection hidden="1"/>
    </xf>
    <xf numFmtId="1" fontId="9" fillId="6" borderId="0" xfId="0" applyNumberFormat="1" applyFont="1" applyFill="1" applyBorder="1" applyAlignment="1" applyProtection="1">
      <alignment horizontal="center"/>
      <protection hidden="1"/>
    </xf>
    <xf numFmtId="1" fontId="9" fillId="6" borderId="0" xfId="0" applyNumberFormat="1" applyFont="1" applyFill="1" applyProtection="1">
      <protection hidden="1"/>
    </xf>
    <xf numFmtId="1" fontId="3" fillId="0" borderId="0" xfId="0" applyNumberFormat="1" applyFont="1" applyAlignment="1" applyProtection="1">
      <protection hidden="1"/>
    </xf>
    <xf numFmtId="1" fontId="8" fillId="0" borderId="2" xfId="0" applyNumberFormat="1" applyFont="1" applyBorder="1" applyAlignment="1" applyProtection="1">
      <alignment horizontal="left"/>
      <protection hidden="1"/>
    </xf>
    <xf numFmtId="1" fontId="8" fillId="0" borderId="2" xfId="0" applyNumberFormat="1" applyFont="1" applyBorder="1" applyAlignment="1" applyProtection="1">
      <alignment horizontal="right"/>
      <protection hidden="1"/>
    </xf>
    <xf numFmtId="1" fontId="8" fillId="0" borderId="9" xfId="0" applyNumberFormat="1" applyFont="1" applyBorder="1" applyAlignment="1" applyProtection="1">
      <alignment horizontal="right" vertical="center"/>
      <protection hidden="1"/>
    </xf>
    <xf numFmtId="1" fontId="3" fillId="0" borderId="0" xfId="0" applyNumberFormat="1" applyFont="1" applyFill="1" applyAlignment="1" applyProtection="1">
      <alignment vertical="center"/>
      <protection hidden="1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1" fontId="2" fillId="7" borderId="0" xfId="0" applyNumberFormat="1" applyFont="1" applyFill="1" applyAlignment="1" applyProtection="1">
      <alignment horizontal="left"/>
      <protection hidden="1"/>
    </xf>
    <xf numFmtId="1" fontId="2" fillId="7" borderId="0" xfId="0" applyNumberFormat="1" applyFont="1" applyFill="1" applyAlignment="1" applyProtection="1">
      <alignment horizontal="center"/>
      <protection hidden="1"/>
    </xf>
    <xf numFmtId="1" fontId="2" fillId="7" borderId="0" xfId="0" applyNumberFormat="1" applyFont="1" applyFill="1" applyAlignment="1" applyProtection="1">
      <alignment horizontal="left" vertical="center"/>
      <protection hidden="1"/>
    </xf>
    <xf numFmtId="1" fontId="2" fillId="7" borderId="0" xfId="0" applyNumberFormat="1" applyFont="1" applyFill="1" applyAlignment="1" applyProtection="1">
      <alignment horizontal="center" vertical="center"/>
      <protection hidden="1"/>
    </xf>
    <xf numFmtId="1" fontId="2" fillId="7" borderId="0" xfId="0" applyNumberFormat="1" applyFont="1" applyFill="1" applyAlignment="1" applyProtection="1">
      <alignment horizontal="left" vertical="top"/>
      <protection hidden="1"/>
    </xf>
    <xf numFmtId="1" fontId="2" fillId="7" borderId="0" xfId="0" applyNumberFormat="1" applyFont="1" applyFill="1" applyAlignment="1" applyProtection="1">
      <alignment horizontal="center" vertical="top"/>
      <protection hidden="1"/>
    </xf>
    <xf numFmtId="1" fontId="2" fillId="7" borderId="0" xfId="0" applyNumberFormat="1" applyFont="1" applyFill="1" applyBorder="1" applyAlignment="1" applyProtection="1">
      <alignment horizontal="left" vertical="center"/>
      <protection hidden="1"/>
    </xf>
    <xf numFmtId="1" fontId="7" fillId="7" borderId="0" xfId="0" quotePrefix="1" applyNumberFormat="1" applyFont="1" applyFill="1" applyBorder="1" applyAlignment="1" applyProtection="1">
      <alignment horizontal="left" vertical="top"/>
      <protection hidden="1"/>
    </xf>
    <xf numFmtId="1" fontId="7" fillId="7" borderId="0" xfId="0" applyNumberFormat="1" applyFont="1" applyFill="1" applyBorder="1" applyAlignment="1" applyProtection="1">
      <alignment horizontal="center" vertical="top"/>
      <protection hidden="1"/>
    </xf>
    <xf numFmtId="1" fontId="7" fillId="7" borderId="0" xfId="0" applyNumberFormat="1" applyFont="1" applyFill="1" applyBorder="1" applyAlignment="1" applyProtection="1">
      <alignment horizontal="centerContinuous"/>
      <protection hidden="1"/>
    </xf>
    <xf numFmtId="1" fontId="7" fillId="7" borderId="0" xfId="0" applyNumberFormat="1" applyFont="1" applyFill="1" applyAlignment="1" applyProtection="1">
      <alignment horizontal="left" vertical="center"/>
      <protection hidden="1"/>
    </xf>
    <xf numFmtId="1" fontId="7" fillId="7" borderId="0" xfId="0" applyNumberFormat="1" applyFont="1" applyFill="1" applyBorder="1" applyAlignment="1" applyProtection="1">
      <alignment horizontal="center" vertical="center"/>
      <protection hidden="1"/>
    </xf>
    <xf numFmtId="1" fontId="7" fillId="7" borderId="13" xfId="0" applyNumberFormat="1" applyFont="1" applyFill="1" applyBorder="1" applyAlignment="1" applyProtection="1">
      <alignment horizontal="left" vertical="top"/>
      <protection hidden="1"/>
    </xf>
    <xf numFmtId="1" fontId="7" fillId="7" borderId="13" xfId="0" applyNumberFormat="1" applyFont="1" applyFill="1" applyBorder="1" applyAlignment="1" applyProtection="1">
      <alignment horizontal="center" vertical="top"/>
      <protection hidden="1"/>
    </xf>
    <xf numFmtId="0" fontId="7" fillId="7" borderId="0" xfId="0" applyFont="1" applyFill="1" applyProtection="1">
      <protection hidden="1"/>
    </xf>
    <xf numFmtId="1" fontId="8" fillId="7" borderId="2" xfId="0" applyNumberFormat="1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Protection="1">
      <protection hidden="1"/>
    </xf>
    <xf numFmtId="1" fontId="8" fillId="7" borderId="0" xfId="0" applyNumberFormat="1" applyFont="1" applyFill="1" applyBorder="1" applyAlignment="1" applyProtection="1">
      <alignment horizontal="center"/>
      <protection hidden="1"/>
    </xf>
    <xf numFmtId="1" fontId="3" fillId="7" borderId="0" xfId="0" applyNumberFormat="1" applyFont="1" applyFill="1" applyProtection="1">
      <protection hidden="1"/>
    </xf>
    <xf numFmtId="1" fontId="8" fillId="7" borderId="0" xfId="0" applyNumberFormat="1" applyFont="1" applyFill="1" applyBorder="1" applyAlignment="1" applyProtection="1">
      <alignment horizontal="left"/>
      <protection hidden="1"/>
    </xf>
    <xf numFmtId="1" fontId="8" fillId="7" borderId="0" xfId="0" applyNumberFormat="1" applyFont="1" applyFill="1" applyAlignment="1" applyProtection="1">
      <alignment horizontal="left"/>
      <protection hidden="1"/>
    </xf>
    <xf numFmtId="1" fontId="8" fillId="7" borderId="0" xfId="0" applyNumberFormat="1" applyFont="1" applyFill="1" applyAlignment="1" applyProtection="1">
      <alignment horizontal="center"/>
      <protection hidden="1"/>
    </xf>
    <xf numFmtId="1" fontId="8" fillId="7" borderId="0" xfId="0" applyNumberFormat="1" applyFont="1" applyFill="1" applyAlignment="1" applyProtection="1">
      <alignment horizontal="left" vertical="center"/>
      <protection hidden="1"/>
    </xf>
    <xf numFmtId="1" fontId="8" fillId="7" borderId="0" xfId="0" applyNumberFormat="1" applyFont="1" applyFill="1" applyAlignment="1" applyProtection="1">
      <alignment horizontal="center" vertical="center"/>
      <protection hidden="1"/>
    </xf>
    <xf numFmtId="1" fontId="8" fillId="7" borderId="2" xfId="0" applyNumberFormat="1" applyFont="1" applyFill="1" applyBorder="1" applyAlignment="1" applyProtection="1">
      <alignment horizontal="left" vertical="center"/>
      <protection hidden="1"/>
    </xf>
    <xf numFmtId="1" fontId="2" fillId="7" borderId="0" xfId="0" quotePrefix="1" applyNumberFormat="1" applyFont="1" applyFill="1" applyAlignment="1" applyProtection="1">
      <alignment horizontal="left" vertical="center"/>
      <protection hidden="1"/>
    </xf>
    <xf numFmtId="1" fontId="2" fillId="7" borderId="0" xfId="0" quotePrefix="1" applyNumberFormat="1" applyFont="1" applyFill="1" applyAlignment="1" applyProtection="1">
      <alignment horizontal="center" vertical="center"/>
      <protection hidden="1"/>
    </xf>
    <xf numFmtId="1" fontId="2" fillId="7" borderId="2" xfId="0" applyNumberFormat="1" applyFont="1" applyFill="1" applyBorder="1" applyAlignment="1" applyProtection="1">
      <alignment horizontal="left"/>
      <protection hidden="1"/>
    </xf>
    <xf numFmtId="1" fontId="2" fillId="7" borderId="2" xfId="0" applyNumberFormat="1" applyFont="1" applyFill="1" applyBorder="1" applyAlignment="1" applyProtection="1">
      <alignment horizontal="center"/>
      <protection hidden="1"/>
    </xf>
    <xf numFmtId="1" fontId="7" fillId="7" borderId="4" xfId="0" applyNumberFormat="1" applyFont="1" applyFill="1" applyBorder="1" applyAlignment="1" applyProtection="1">
      <alignment horizontal="centerContinuous"/>
      <protection hidden="1"/>
    </xf>
    <xf numFmtId="1" fontId="7" fillId="7" borderId="0" xfId="0" applyNumberFormat="1" applyFont="1" applyFill="1" applyBorder="1" applyAlignment="1" applyProtection="1">
      <alignment horizontal="centerContinuous" vertical="center"/>
      <protection hidden="1"/>
    </xf>
    <xf numFmtId="1" fontId="7" fillId="7" borderId="0" xfId="0" applyNumberFormat="1" applyFont="1" applyFill="1" applyBorder="1" applyAlignment="1" applyProtection="1">
      <alignment horizontal="centerContinuous" vertical="top"/>
      <protection hidden="1"/>
    </xf>
    <xf numFmtId="1" fontId="8" fillId="7" borderId="10" xfId="0" applyNumberFormat="1" applyFont="1" applyFill="1" applyBorder="1" applyAlignment="1" applyProtection="1">
      <alignment horizontal="center" vertical="center"/>
      <protection hidden="1"/>
    </xf>
    <xf numFmtId="1" fontId="8" fillId="7" borderId="0" xfId="0" applyNumberFormat="1" applyFont="1" applyFill="1" applyProtection="1">
      <protection hidden="1"/>
    </xf>
    <xf numFmtId="1" fontId="8" fillId="7" borderId="0" xfId="0" applyNumberFormat="1" applyFont="1" applyFill="1" applyAlignment="1" applyProtection="1">
      <alignment vertical="center"/>
      <protection hidden="1"/>
    </xf>
    <xf numFmtId="1" fontId="2" fillId="7" borderId="0" xfId="0" applyNumberFormat="1" applyFont="1" applyFill="1" applyBorder="1" applyAlignment="1" applyProtection="1">
      <alignment horizontal="center" vertical="center"/>
      <protection hidden="1"/>
    </xf>
    <xf numFmtId="1" fontId="2" fillId="7" borderId="9" xfId="0" applyNumberFormat="1" applyFont="1" applyFill="1" applyBorder="1" applyAlignment="1" applyProtection="1">
      <alignment horizontal="center" vertical="center"/>
      <protection hidden="1"/>
    </xf>
    <xf numFmtId="1" fontId="3" fillId="7" borderId="2" xfId="0" applyNumberFormat="1" applyFont="1" applyFill="1" applyBorder="1" applyProtection="1">
      <protection hidden="1"/>
    </xf>
    <xf numFmtId="1" fontId="7" fillId="7" borderId="0" xfId="0" applyNumberFormat="1" applyFont="1" applyFill="1" applyBorder="1" applyAlignment="1" applyProtection="1">
      <alignment horizontal="center" vertical="top" wrapText="1"/>
      <protection hidden="1"/>
    </xf>
    <xf numFmtId="1" fontId="2" fillId="7" borderId="2" xfId="0" applyNumberFormat="1" applyFont="1" applyFill="1" applyBorder="1" applyAlignment="1" applyProtection="1">
      <alignment horizontal="left" vertical="center"/>
      <protection hidden="1"/>
    </xf>
    <xf numFmtId="1" fontId="3" fillId="7" borderId="0" xfId="0" applyNumberFormat="1" applyFont="1" applyFill="1" applyAlignment="1" applyProtection="1">
      <alignment vertical="center"/>
      <protection hidden="1"/>
    </xf>
    <xf numFmtId="1" fontId="7" fillId="7" borderId="14" xfId="0" applyNumberFormat="1" applyFont="1" applyFill="1" applyBorder="1" applyAlignment="1" applyProtection="1">
      <alignment horizontal="center"/>
      <protection hidden="1"/>
    </xf>
    <xf numFmtId="1" fontId="7" fillId="7" borderId="15" xfId="0" applyNumberFormat="1" applyFont="1" applyFill="1" applyBorder="1" applyAlignment="1" applyProtection="1">
      <alignment horizontal="center" vertical="top"/>
      <protection hidden="1"/>
    </xf>
    <xf numFmtId="1" fontId="7" fillId="7" borderId="16" xfId="0" applyNumberFormat="1" applyFont="1" applyFill="1" applyBorder="1" applyAlignment="1" applyProtection="1">
      <alignment horizontal="center"/>
      <protection hidden="1"/>
    </xf>
    <xf numFmtId="1" fontId="7" fillId="7" borderId="0" xfId="0" quotePrefix="1" applyNumberFormat="1" applyFont="1" applyFill="1" applyBorder="1" applyAlignment="1" applyProtection="1">
      <alignment horizontal="center" vertical="center"/>
      <protection hidden="1"/>
    </xf>
    <xf numFmtId="1" fontId="7" fillId="7" borderId="7" xfId="0" applyNumberFormat="1" applyFont="1" applyFill="1" applyBorder="1" applyAlignment="1" applyProtection="1">
      <alignment horizontal="center" vertical="top"/>
      <protection hidden="1"/>
    </xf>
    <xf numFmtId="0" fontId="8" fillId="7" borderId="0" xfId="0" applyFont="1" applyFill="1" applyAlignment="1" applyProtection="1">
      <alignment vertical="center"/>
      <protection hidden="1"/>
    </xf>
    <xf numFmtId="1" fontId="8" fillId="7" borderId="0" xfId="0" applyNumberFormat="1" applyFont="1" applyFill="1" applyAlignment="1" applyProtection="1">
      <alignment horizontal="right" vertical="center"/>
      <protection hidden="1"/>
    </xf>
    <xf numFmtId="1" fontId="3" fillId="7" borderId="2" xfId="0" applyNumberFormat="1" applyFont="1" applyFill="1" applyBorder="1" applyAlignment="1" applyProtection="1">
      <alignment horizontal="right" vertical="center"/>
      <protection hidden="1"/>
    </xf>
    <xf numFmtId="1" fontId="8" fillId="7" borderId="2" xfId="0" applyNumberFormat="1" applyFont="1" applyFill="1" applyBorder="1" applyAlignment="1" applyProtection="1">
      <alignment horizontal="right" vertical="center"/>
      <protection hidden="1"/>
    </xf>
    <xf numFmtId="1" fontId="8" fillId="7" borderId="0" xfId="0" applyNumberFormat="1" applyFont="1" applyFill="1" applyBorder="1" applyAlignment="1" applyProtection="1">
      <alignment horizontal="right"/>
      <protection hidden="1"/>
    </xf>
    <xf numFmtId="1" fontId="8" fillId="7" borderId="0" xfId="0" applyNumberFormat="1" applyFont="1" applyFill="1" applyBorder="1" applyAlignment="1" applyProtection="1">
      <alignment horizontal="right" vertical="center"/>
      <protection hidden="1"/>
    </xf>
    <xf numFmtId="1" fontId="8" fillId="7" borderId="2" xfId="0" applyNumberFormat="1" applyFont="1" applyFill="1" applyBorder="1" applyAlignment="1" applyProtection="1">
      <alignment horizontal="right"/>
      <protection hidden="1"/>
    </xf>
    <xf numFmtId="1" fontId="8" fillId="7" borderId="0" xfId="0" applyNumberFormat="1" applyFont="1" applyFill="1" applyAlignment="1" applyProtection="1">
      <alignment horizontal="right"/>
      <protection hidden="1"/>
    </xf>
    <xf numFmtId="1" fontId="7" fillId="7" borderId="4" xfId="0" applyNumberFormat="1" applyFont="1" applyFill="1" applyBorder="1" applyProtection="1">
      <protection hidden="1"/>
    </xf>
    <xf numFmtId="1" fontId="7" fillId="7" borderId="4" xfId="0" applyNumberFormat="1" applyFont="1" applyFill="1" applyBorder="1" applyAlignment="1" applyProtection="1">
      <alignment horizontal="center"/>
      <protection hidden="1"/>
    </xf>
    <xf numFmtId="1" fontId="7" fillId="7" borderId="0" xfId="0" applyNumberFormat="1" applyFont="1" applyFill="1" applyAlignment="1" applyProtection="1">
      <protection hidden="1"/>
    </xf>
    <xf numFmtId="1" fontId="7" fillId="7" borderId="0" xfId="0" applyNumberFormat="1" applyFont="1" applyFill="1" applyAlignment="1" applyProtection="1">
      <alignment vertical="center"/>
      <protection hidden="1"/>
    </xf>
    <xf numFmtId="1" fontId="7" fillId="7" borderId="0" xfId="0" applyNumberFormat="1" applyFont="1" applyFill="1" applyAlignment="1" applyProtection="1">
      <alignment vertical="top"/>
      <protection hidden="1"/>
    </xf>
    <xf numFmtId="1" fontId="7" fillId="7" borderId="0" xfId="0" applyNumberFormat="1" applyFont="1" applyFill="1" applyBorder="1" applyAlignment="1" applyProtection="1">
      <alignment vertical="top"/>
      <protection hidden="1"/>
    </xf>
    <xf numFmtId="1" fontId="8" fillId="7" borderId="17" xfId="0" applyNumberFormat="1" applyFont="1" applyFill="1" applyBorder="1" applyAlignment="1" applyProtection="1">
      <alignment horizontal="right"/>
      <protection hidden="1"/>
    </xf>
    <xf numFmtId="1" fontId="8" fillId="7" borderId="8" xfId="0" applyNumberFormat="1" applyFont="1" applyFill="1" applyBorder="1" applyAlignment="1" applyProtection="1">
      <alignment horizontal="center" vertical="center"/>
      <protection hidden="1"/>
    </xf>
    <xf numFmtId="1" fontId="2" fillId="7" borderId="0" xfId="0" applyNumberFormat="1" applyFont="1" applyFill="1" applyAlignment="1" applyProtection="1">
      <alignment vertical="center"/>
      <protection hidden="1"/>
    </xf>
    <xf numFmtId="1" fontId="8" fillId="7" borderId="2" xfId="0" applyNumberFormat="1" applyFont="1" applyFill="1" applyBorder="1" applyAlignment="1" applyProtection="1">
      <alignment vertical="center"/>
      <protection hidden="1"/>
    </xf>
    <xf numFmtId="1" fontId="3" fillId="7" borderId="0" xfId="0" applyNumberFormat="1" applyFont="1" applyFill="1" applyBorder="1" applyAlignment="1" applyProtection="1">
      <alignment horizontal="right" vertical="center"/>
      <protection hidden="1"/>
    </xf>
    <xf numFmtId="1" fontId="3" fillId="7" borderId="0" xfId="0" applyNumberFormat="1" applyFont="1" applyFill="1" applyAlignment="1" applyProtection="1">
      <alignment horizontal="right" vertical="center"/>
      <protection hidden="1"/>
    </xf>
    <xf numFmtId="1" fontId="2" fillId="7" borderId="0" xfId="0" applyNumberFormat="1" applyFont="1" applyFill="1" applyProtection="1">
      <protection hidden="1"/>
    </xf>
    <xf numFmtId="1" fontId="3" fillId="7" borderId="2" xfId="0" applyNumberFormat="1" applyFont="1" applyFill="1" applyBorder="1" applyAlignment="1" applyProtection="1">
      <alignment horizontal="right"/>
      <protection hidden="1"/>
    </xf>
    <xf numFmtId="1" fontId="3" fillId="7" borderId="0" xfId="0" applyNumberFormat="1" applyFont="1" applyFill="1" applyAlignment="1" applyProtection="1">
      <alignment horizontal="right"/>
      <protection hidden="1"/>
    </xf>
    <xf numFmtId="1" fontId="3" fillId="7" borderId="9" xfId="0" applyNumberFormat="1" applyFont="1" applyFill="1" applyBorder="1" applyAlignment="1" applyProtection="1">
      <alignment horizontal="right" vertical="center"/>
      <protection hidden="1"/>
    </xf>
    <xf numFmtId="1" fontId="3" fillId="2" borderId="0" xfId="0" applyNumberFormat="1" applyFont="1" applyFill="1" applyProtection="1">
      <protection hidden="1"/>
    </xf>
    <xf numFmtId="1" fontId="8" fillId="7" borderId="18" xfId="0" applyNumberFormat="1" applyFont="1" applyFill="1" applyBorder="1" applyAlignment="1" applyProtection="1">
      <alignment horizontal="right"/>
      <protection hidden="1"/>
    </xf>
    <xf numFmtId="1" fontId="8" fillId="7" borderId="19" xfId="0" applyNumberFormat="1" applyFont="1" applyFill="1" applyBorder="1" applyAlignment="1" applyProtection="1">
      <alignment horizontal="right"/>
      <protection hidden="1"/>
    </xf>
    <xf numFmtId="1" fontId="8" fillId="7" borderId="20" xfId="0" applyNumberFormat="1" applyFont="1" applyFill="1" applyBorder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0" fontId="3" fillId="7" borderId="1" xfId="0" applyFont="1" applyFill="1" applyBorder="1" applyProtection="1">
      <protection hidden="1"/>
    </xf>
    <xf numFmtId="1" fontId="3" fillId="7" borderId="0" xfId="0" applyNumberFormat="1" applyFont="1" applyFill="1" applyAlignment="1" applyProtection="1">
      <alignment horizontal="left"/>
      <protection hidden="1"/>
    </xf>
    <xf numFmtId="1" fontId="3" fillId="7" borderId="0" xfId="0" applyNumberFormat="1" applyFont="1" applyFill="1" applyAlignment="1" applyProtection="1">
      <alignment horizontal="center"/>
      <protection hidden="1"/>
    </xf>
    <xf numFmtId="1" fontId="8" fillId="7" borderId="12" xfId="0" applyNumberFormat="1" applyFont="1" applyFill="1" applyBorder="1" applyAlignment="1" applyProtection="1">
      <alignment horizontal="center"/>
      <protection hidden="1"/>
    </xf>
    <xf numFmtId="1" fontId="8" fillId="7" borderId="21" xfId="0" applyNumberFormat="1" applyFont="1" applyFill="1" applyBorder="1" applyProtection="1">
      <protection hidden="1"/>
    </xf>
    <xf numFmtId="1" fontId="8" fillId="2" borderId="0" xfId="0" applyNumberFormat="1" applyFont="1" applyFill="1" applyProtection="1">
      <protection hidden="1"/>
    </xf>
    <xf numFmtId="1" fontId="8" fillId="2" borderId="0" xfId="0" applyNumberFormat="1" applyFont="1" applyFill="1" applyAlignment="1" applyProtection="1">
      <alignment horizontal="center"/>
      <protection hidden="1"/>
    </xf>
    <xf numFmtId="1" fontId="9" fillId="2" borderId="0" xfId="0" applyNumberFormat="1" applyFont="1" applyFill="1" applyAlignment="1" applyProtection="1">
      <alignment horizontal="right"/>
      <protection hidden="1"/>
    </xf>
    <xf numFmtId="1" fontId="8" fillId="2" borderId="0" xfId="0" applyNumberFormat="1" applyFont="1" applyFill="1" applyBorder="1" applyProtection="1">
      <protection hidden="1"/>
    </xf>
    <xf numFmtId="1" fontId="8" fillId="2" borderId="0" xfId="0" applyNumberFormat="1" applyFont="1" applyFill="1" applyAlignment="1" applyProtection="1">
      <alignment vertical="center"/>
      <protection hidden="1"/>
    </xf>
    <xf numFmtId="1" fontId="8" fillId="2" borderId="0" xfId="0" applyNumberFormat="1" applyFont="1" applyFill="1" applyAlignment="1" applyProtection="1">
      <alignment horizontal="left" vertical="center"/>
      <protection hidden="1"/>
    </xf>
    <xf numFmtId="1" fontId="8" fillId="2" borderId="0" xfId="0" applyNumberFormat="1" applyFont="1" applyFill="1" applyAlignment="1" applyProtection="1">
      <alignment horizontal="center" vertical="center"/>
      <protection hidden="1"/>
    </xf>
    <xf numFmtId="1" fontId="8" fillId="2" borderId="0" xfId="0" applyNumberFormat="1" applyFont="1" applyFill="1" applyAlignment="1" applyProtection="1">
      <alignment horizontal="right" vertical="center"/>
      <protection hidden="1"/>
    </xf>
    <xf numFmtId="1" fontId="8" fillId="2" borderId="0" xfId="0" quotePrefix="1" applyNumberFormat="1" applyFont="1" applyFill="1" applyAlignment="1" applyProtection="1">
      <alignment horizontal="left"/>
      <protection hidden="1"/>
    </xf>
    <xf numFmtId="1" fontId="8" fillId="2" borderId="0" xfId="0" applyNumberFormat="1" applyFont="1" applyFill="1" applyAlignment="1" applyProtection="1">
      <alignment horizontal="right"/>
      <protection hidden="1"/>
    </xf>
    <xf numFmtId="0" fontId="8" fillId="7" borderId="1" xfId="0" applyFont="1" applyFill="1" applyBorder="1" applyProtection="1">
      <protection hidden="1"/>
    </xf>
    <xf numFmtId="0" fontId="8" fillId="7" borderId="0" xfId="0" applyFont="1" applyFill="1" applyAlignment="1" applyProtection="1">
      <alignment horizontal="left"/>
      <protection hidden="1"/>
    </xf>
    <xf numFmtId="1" fontId="8" fillId="2" borderId="2" xfId="0" applyNumberFormat="1" applyFont="1" applyFill="1" applyBorder="1" applyAlignment="1" applyProtection="1">
      <alignment vertical="center"/>
      <protection hidden="1"/>
    </xf>
    <xf numFmtId="1" fontId="8" fillId="2" borderId="2" xfId="0" applyNumberFormat="1" applyFont="1" applyFill="1" applyBorder="1" applyAlignment="1" applyProtection="1">
      <alignment horizontal="left" vertical="center"/>
      <protection hidden="1"/>
    </xf>
    <xf numFmtId="1" fontId="8" fillId="2" borderId="2" xfId="0" applyNumberFormat="1" applyFont="1" applyFill="1" applyBorder="1" applyAlignment="1" applyProtection="1">
      <alignment horizontal="right" vertical="center"/>
      <protection hidden="1"/>
    </xf>
    <xf numFmtId="1" fontId="2" fillId="2" borderId="0" xfId="0" applyNumberFormat="1" applyFont="1" applyFill="1" applyProtection="1">
      <protection hidden="1"/>
    </xf>
    <xf numFmtId="1" fontId="2" fillId="2" borderId="0" xfId="0" applyNumberFormat="1" applyFont="1" applyFill="1" applyAlignment="1" applyProtection="1">
      <alignment horizontal="left"/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1" fontId="2" fillId="2" borderId="0" xfId="0" applyNumberFormat="1" applyFont="1" applyFill="1" applyBorder="1" applyProtection="1">
      <protection hidden="1"/>
    </xf>
    <xf numFmtId="0" fontId="3" fillId="7" borderId="0" xfId="0" applyFont="1" applyFill="1" applyAlignment="1" applyProtection="1">
      <alignment horizontal="left"/>
      <protection hidden="1"/>
    </xf>
    <xf numFmtId="1" fontId="7" fillId="7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" fontId="7" fillId="0" borderId="15" xfId="0" applyNumberFormat="1" applyFont="1" applyBorder="1" applyAlignment="1" applyProtection="1">
      <alignment horizontal="left"/>
      <protection hidden="1"/>
    </xf>
    <xf numFmtId="1" fontId="8" fillId="0" borderId="22" xfId="0" applyNumberFormat="1" applyFont="1" applyBorder="1" applyAlignment="1" applyProtection="1">
      <alignment vertical="center"/>
      <protection hidden="1"/>
    </xf>
    <xf numFmtId="1" fontId="8" fillId="7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23" xfId="0" applyNumberFormat="1" applyFont="1" applyBorder="1" applyAlignment="1" applyProtection="1">
      <alignment vertical="center"/>
      <protection hidden="1"/>
    </xf>
    <xf numFmtId="1" fontId="7" fillId="0" borderId="13" xfId="0" applyNumberFormat="1" applyFont="1" applyBorder="1" applyAlignment="1" applyProtection="1">
      <alignment vertical="center"/>
      <protection hidden="1"/>
    </xf>
    <xf numFmtId="1" fontId="7" fillId="0" borderId="23" xfId="0" quotePrefix="1" applyNumberFormat="1" applyFont="1" applyBorder="1" applyAlignment="1" applyProtection="1">
      <alignment horizontal="center" vertical="center"/>
      <protection hidden="1"/>
    </xf>
    <xf numFmtId="1" fontId="7" fillId="0" borderId="23" xfId="0" applyNumberFormat="1" applyFont="1" applyBorder="1" applyAlignment="1" applyProtection="1">
      <alignment horizontal="center" vertical="center"/>
      <protection hidden="1"/>
    </xf>
    <xf numFmtId="1" fontId="7" fillId="7" borderId="23" xfId="0" applyNumberFormat="1" applyFont="1" applyFill="1" applyBorder="1" applyAlignment="1" applyProtection="1">
      <alignment horizontal="center" vertical="center"/>
      <protection hidden="1"/>
    </xf>
    <xf numFmtId="1" fontId="7" fillId="7" borderId="13" xfId="0" quotePrefix="1" applyNumberFormat="1" applyFont="1" applyFill="1" applyBorder="1" applyAlignment="1" applyProtection="1">
      <alignment horizontal="center" vertical="center"/>
      <protection hidden="1"/>
    </xf>
    <xf numFmtId="1" fontId="7" fillId="6" borderId="23" xfId="0" applyNumberFormat="1" applyFont="1" applyFill="1" applyBorder="1" applyAlignment="1" applyProtection="1">
      <alignment horizontal="center" vertical="center"/>
      <protection hidden="1"/>
    </xf>
    <xf numFmtId="1" fontId="7" fillId="6" borderId="24" xfId="0" applyNumberFormat="1" applyFont="1" applyFill="1" applyBorder="1" applyAlignment="1" applyProtection="1">
      <alignment horizontal="center" vertical="center"/>
      <protection hidden="1"/>
    </xf>
    <xf numFmtId="1" fontId="7" fillId="7" borderId="13" xfId="0" applyNumberFormat="1" applyFont="1" applyFill="1" applyBorder="1" applyAlignment="1" applyProtection="1">
      <alignment horizontal="center" vertical="center"/>
      <protection hidden="1"/>
    </xf>
    <xf numFmtId="1" fontId="8" fillId="7" borderId="21" xfId="0" applyNumberFormat="1" applyFont="1" applyFill="1" applyBorder="1" applyAlignment="1" applyProtection="1">
      <alignment horizontal="center" vertical="center"/>
      <protection hidden="1"/>
    </xf>
    <xf numFmtId="1" fontId="7" fillId="6" borderId="13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Border="1" applyAlignment="1" applyProtection="1">
      <alignment horizontal="right"/>
      <protection hidden="1"/>
    </xf>
    <xf numFmtId="1" fontId="3" fillId="8" borderId="0" xfId="0" applyNumberFormat="1" applyFont="1" applyFill="1" applyProtection="1">
      <protection hidden="1"/>
    </xf>
    <xf numFmtId="1" fontId="7" fillId="8" borderId="15" xfId="0" applyNumberFormat="1" applyFont="1" applyFill="1" applyBorder="1" applyAlignment="1" applyProtection="1">
      <alignment horizontal="centerContinuous"/>
      <protection hidden="1"/>
    </xf>
    <xf numFmtId="1" fontId="7" fillId="8" borderId="6" xfId="0" applyNumberFormat="1" applyFont="1" applyFill="1" applyBorder="1" applyAlignment="1" applyProtection="1">
      <alignment horizontal="left"/>
      <protection hidden="1"/>
    </xf>
    <xf numFmtId="1" fontId="7" fillId="8" borderId="6" xfId="0" applyNumberFormat="1" applyFont="1" applyFill="1" applyBorder="1" applyAlignment="1" applyProtection="1">
      <alignment horizontal="center" vertical="center"/>
      <protection hidden="1"/>
    </xf>
    <xf numFmtId="1" fontId="7" fillId="8" borderId="6" xfId="0" applyNumberFormat="1" applyFont="1" applyFill="1" applyBorder="1" applyAlignment="1" applyProtection="1">
      <alignment horizontal="center" vertical="top"/>
      <protection hidden="1"/>
    </xf>
    <xf numFmtId="11" fontId="7" fillId="8" borderId="23" xfId="0" quotePrefix="1" applyNumberFormat="1" applyFont="1" applyFill="1" applyBorder="1" applyAlignment="1" applyProtection="1">
      <alignment horizontal="center" vertical="center"/>
      <protection hidden="1"/>
    </xf>
    <xf numFmtId="1" fontId="8" fillId="8" borderId="22" xfId="0" quotePrefix="1" applyNumberFormat="1" applyFont="1" applyFill="1" applyBorder="1" applyAlignment="1" applyProtection="1">
      <alignment horizontal="center" vertical="center"/>
      <protection hidden="1"/>
    </xf>
    <xf numFmtId="1" fontId="8" fillId="8" borderId="10" xfId="0" quotePrefix="1" applyNumberFormat="1" applyFont="1" applyFill="1" applyBorder="1" applyAlignment="1" applyProtection="1">
      <alignment horizontal="center" vertical="center"/>
      <protection hidden="1"/>
    </xf>
    <xf numFmtId="1" fontId="8" fillId="8" borderId="0" xfId="0" quotePrefix="1" applyNumberFormat="1" applyFont="1" applyFill="1" applyBorder="1" applyAlignment="1" applyProtection="1">
      <alignment horizontal="center" vertical="center"/>
      <protection hidden="1"/>
    </xf>
    <xf numFmtId="1" fontId="8" fillId="8" borderId="0" xfId="0" applyNumberFormat="1" applyFont="1" applyFill="1" applyAlignment="1" applyProtection="1">
      <alignment horizontal="center" vertical="center"/>
      <protection hidden="1"/>
    </xf>
    <xf numFmtId="1" fontId="8" fillId="8" borderId="0" xfId="0" applyNumberFormat="1" applyFont="1" applyFill="1" applyAlignment="1" applyProtection="1">
      <alignment horizontal="center"/>
      <protection hidden="1"/>
    </xf>
    <xf numFmtId="1" fontId="8" fillId="8" borderId="0" xfId="0" applyNumberFormat="1" applyFont="1" applyFill="1" applyProtection="1">
      <protection hidden="1"/>
    </xf>
    <xf numFmtId="1" fontId="8" fillId="8" borderId="0" xfId="0" applyNumberFormat="1" applyFont="1" applyFill="1" applyAlignment="1" applyProtection="1">
      <alignment vertical="center"/>
      <protection hidden="1"/>
    </xf>
    <xf numFmtId="1" fontId="8" fillId="8" borderId="0" xfId="0" applyNumberFormat="1" applyFont="1" applyFill="1" applyBorder="1" applyAlignment="1" applyProtection="1">
      <alignment horizontal="center" vertical="center"/>
      <protection hidden="1"/>
    </xf>
    <xf numFmtId="1" fontId="2" fillId="8" borderId="2" xfId="0" applyNumberFormat="1" applyFont="1" applyFill="1" applyBorder="1" applyAlignment="1" applyProtection="1">
      <alignment horizontal="center" vertical="center"/>
      <protection hidden="1"/>
    </xf>
    <xf numFmtId="1" fontId="8" fillId="8" borderId="2" xfId="0" applyNumberFormat="1" applyFont="1" applyFill="1" applyBorder="1" applyAlignment="1" applyProtection="1">
      <alignment horizontal="center" vertical="center"/>
      <protection hidden="1"/>
    </xf>
    <xf numFmtId="1" fontId="2" fillId="8" borderId="0" xfId="0" applyNumberFormat="1" applyFont="1" applyFill="1" applyAlignment="1" applyProtection="1">
      <alignment horizontal="center" vertical="center"/>
      <protection hidden="1"/>
    </xf>
    <xf numFmtId="1" fontId="2" fillId="8" borderId="0" xfId="0" applyNumberFormat="1" applyFont="1" applyFill="1" applyBorder="1" applyAlignment="1" applyProtection="1">
      <alignment horizontal="center" vertical="center"/>
      <protection hidden="1"/>
    </xf>
    <xf numFmtId="1" fontId="2" fillId="8" borderId="2" xfId="0" applyNumberFormat="1" applyFont="1" applyFill="1" applyBorder="1" applyAlignment="1" applyProtection="1">
      <alignment horizontal="center"/>
      <protection hidden="1"/>
    </xf>
    <xf numFmtId="1" fontId="2" fillId="8" borderId="0" xfId="0" applyNumberFormat="1" applyFont="1" applyFill="1" applyAlignment="1" applyProtection="1">
      <alignment horizontal="center"/>
      <protection hidden="1"/>
    </xf>
    <xf numFmtId="1" fontId="2" fillId="8" borderId="9" xfId="0" applyNumberFormat="1" applyFont="1" applyFill="1" applyBorder="1" applyAlignment="1" applyProtection="1">
      <alignment horizontal="center" vertical="center"/>
      <protection hidden="1"/>
    </xf>
    <xf numFmtId="1" fontId="3" fillId="8" borderId="2" xfId="0" applyNumberFormat="1" applyFont="1" applyFill="1" applyBorder="1" applyProtection="1">
      <protection hidden="1"/>
    </xf>
    <xf numFmtId="1" fontId="2" fillId="5" borderId="2" xfId="0" applyNumberFormat="1" applyFont="1" applyFill="1" applyBorder="1" applyAlignment="1" applyProtection="1">
      <alignment horizontal="left"/>
      <protection hidden="1"/>
    </xf>
    <xf numFmtId="1" fontId="2" fillId="0" borderId="2" xfId="0" applyNumberFormat="1" applyFont="1" applyFill="1" applyBorder="1" applyAlignment="1" applyProtection="1">
      <alignment horizontal="left"/>
      <protection hidden="1"/>
    </xf>
    <xf numFmtId="1" fontId="7" fillId="8" borderId="0" xfId="0" applyNumberFormat="1" applyFont="1" applyFill="1" applyAlignment="1" applyProtection="1">
      <alignment vertical="center"/>
      <protection hidden="1"/>
    </xf>
    <xf numFmtId="1" fontId="7" fillId="7" borderId="0" xfId="0" applyNumberFormat="1" applyFont="1" applyFill="1" applyAlignment="1" applyProtection="1">
      <alignment horizontal="center" vertical="center"/>
      <protection hidden="1"/>
    </xf>
    <xf numFmtId="1" fontId="7" fillId="6" borderId="0" xfId="0" applyNumberFormat="1" applyFont="1" applyFill="1" applyAlignment="1" applyProtection="1">
      <alignment vertical="center"/>
      <protection hidden="1"/>
    </xf>
    <xf numFmtId="1" fontId="7" fillId="6" borderId="0" xfId="0" applyNumberFormat="1" applyFont="1" applyFill="1" applyAlignment="1" applyProtection="1">
      <alignment horizontal="center" vertical="center"/>
      <protection hidden="1"/>
    </xf>
    <xf numFmtId="1" fontId="7" fillId="4" borderId="0" xfId="0" applyNumberFormat="1" applyFont="1" applyFill="1" applyAlignment="1" applyProtection="1">
      <alignment horizontal="center" vertical="center"/>
      <protection hidden="1"/>
    </xf>
    <xf numFmtId="0" fontId="7" fillId="4" borderId="1" xfId="0" applyNumberFormat="1" applyFont="1" applyFill="1" applyBorder="1" applyAlignment="1" applyProtection="1">
      <alignment vertical="center"/>
      <protection hidden="1"/>
    </xf>
    <xf numFmtId="1" fontId="7" fillId="4" borderId="0" xfId="0" applyNumberFormat="1" applyFont="1" applyFill="1" applyAlignment="1" applyProtection="1">
      <alignment vertical="center"/>
      <protection hidden="1"/>
    </xf>
    <xf numFmtId="1" fontId="7" fillId="4" borderId="0" xfId="0" applyNumberFormat="1" applyFont="1" applyFill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3" fillId="8" borderId="0" xfId="0" applyNumberFormat="1" applyFont="1" applyFill="1" applyAlignment="1" applyProtection="1">
      <alignment vertical="center"/>
      <protection hidden="1"/>
    </xf>
    <xf numFmtId="1" fontId="3" fillId="6" borderId="0" xfId="0" applyNumberFormat="1" applyFont="1" applyFill="1" applyAlignment="1" applyProtection="1">
      <alignment vertical="center"/>
      <protection hidden="1"/>
    </xf>
    <xf numFmtId="1" fontId="3" fillId="6" borderId="0" xfId="0" applyNumberFormat="1" applyFont="1" applyFill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" fontId="3" fillId="4" borderId="1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3" fillId="0" borderId="0" xfId="0" applyFont="1" applyProtection="1"/>
    <xf numFmtId="0" fontId="3" fillId="8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3" fillId="7" borderId="0" xfId="0" applyFont="1" applyFill="1" applyProtection="1"/>
    <xf numFmtId="0" fontId="3" fillId="6" borderId="0" xfId="0" applyFont="1" applyFill="1" applyProtection="1"/>
    <xf numFmtId="0" fontId="3" fillId="6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8" fillId="9" borderId="16" xfId="0" applyFont="1" applyFill="1" applyBorder="1" applyAlignment="1" applyProtection="1">
      <alignment vertical="center"/>
    </xf>
    <xf numFmtId="1" fontId="8" fillId="7" borderId="0" xfId="0" applyNumberFormat="1" applyFont="1" applyFill="1" applyBorder="1" applyAlignment="1" applyProtection="1">
      <alignment horizontal="center" vertical="center"/>
    </xf>
    <xf numFmtId="1" fontId="8" fillId="7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168" fontId="8" fillId="0" borderId="2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16" xfId="0" applyNumberFormat="1" applyFont="1" applyBorder="1" applyAlignment="1" applyProtection="1">
      <alignment horizontal="center" vertical="top"/>
      <protection hidden="1"/>
    </xf>
    <xf numFmtId="0" fontId="7" fillId="7" borderId="13" xfId="0" applyFont="1" applyFill="1" applyBorder="1" applyAlignment="1" applyProtection="1">
      <alignment vertical="center"/>
      <protection hidden="1"/>
    </xf>
    <xf numFmtId="0" fontId="3" fillId="4" borderId="0" xfId="0" quotePrefix="1" applyFont="1" applyFill="1" applyAlignment="1" applyProtection="1">
      <alignment horizontal="left" vertical="center"/>
      <protection hidden="1"/>
    </xf>
    <xf numFmtId="1" fontId="11" fillId="0" borderId="15" xfId="0" applyNumberFormat="1" applyFont="1" applyBorder="1" applyAlignment="1" applyProtection="1">
      <alignment horizontal="centerContinuous"/>
      <protection hidden="1"/>
    </xf>
    <xf numFmtId="1" fontId="7" fillId="0" borderId="16" xfId="0" applyNumberFormat="1" applyFont="1" applyBorder="1" applyAlignment="1" applyProtection="1">
      <alignment horizontal="centerContinuous" vertical="top"/>
      <protection hidden="1"/>
    </xf>
    <xf numFmtId="1" fontId="7" fillId="0" borderId="15" xfId="0" applyNumberFormat="1" applyFont="1" applyBorder="1" applyProtection="1">
      <protection hidden="1"/>
    </xf>
    <xf numFmtId="1" fontId="7" fillId="0" borderId="14" xfId="0" applyNumberFormat="1" applyFont="1" applyBorder="1" applyProtection="1">
      <protection hidden="1"/>
    </xf>
    <xf numFmtId="1" fontId="7" fillId="0" borderId="16" xfId="0" applyNumberFormat="1" applyFont="1" applyBorder="1" applyAlignment="1" applyProtection="1">
      <alignment horizontal="left" vertical="top"/>
      <protection hidden="1"/>
    </xf>
    <xf numFmtId="1" fontId="7" fillId="0" borderId="16" xfId="0" applyNumberFormat="1" applyFont="1" applyBorder="1" applyProtection="1">
      <protection hidden="1"/>
    </xf>
    <xf numFmtId="1" fontId="7" fillId="0" borderId="29" xfId="0" applyNumberFormat="1" applyFont="1" applyBorder="1" applyAlignment="1" applyProtection="1">
      <alignment horizontal="center" vertical="center"/>
      <protection hidden="1"/>
    </xf>
    <xf numFmtId="167" fontId="8" fillId="0" borderId="32" xfId="0" applyNumberFormat="1" applyFont="1" applyBorder="1" applyAlignment="1" applyProtection="1">
      <alignment horizontal="right"/>
      <protection hidden="1"/>
    </xf>
    <xf numFmtId="1" fontId="7" fillId="0" borderId="33" xfId="0" quotePrefix="1" applyNumberFormat="1" applyFont="1" applyBorder="1" applyAlignment="1" applyProtection="1">
      <alignment horizontal="center" vertical="center"/>
      <protection hidden="1"/>
    </xf>
    <xf numFmtId="1" fontId="7" fillId="0" borderId="34" xfId="0" applyNumberFormat="1" applyFont="1" applyBorder="1" applyAlignment="1" applyProtection="1">
      <alignment horizontal="center" vertical="center"/>
      <protection hidden="1"/>
    </xf>
    <xf numFmtId="1" fontId="3" fillId="2" borderId="0" xfId="0" applyNumberFormat="1" applyFont="1" applyFill="1" applyAlignment="1" applyProtection="1">
      <alignment vertical="center"/>
      <protection hidden="1"/>
    </xf>
    <xf numFmtId="1" fontId="15" fillId="0" borderId="35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2" fillId="0" borderId="3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38" xfId="0" applyNumberFormat="1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1" fontId="2" fillId="0" borderId="39" xfId="0" applyNumberFormat="1" applyFont="1" applyFill="1" applyBorder="1" applyAlignment="1" applyProtection="1">
      <alignment vertical="center"/>
      <protection hidden="1"/>
    </xf>
    <xf numFmtId="1" fontId="3" fillId="2" borderId="38" xfId="0" applyNumberFormat="1" applyFont="1" applyFill="1" applyBorder="1" applyAlignment="1" applyProtection="1">
      <alignment vertical="center"/>
      <protection hidden="1"/>
    </xf>
    <xf numFmtId="1" fontId="3" fillId="2" borderId="0" xfId="0" applyNumberFormat="1" applyFont="1" applyFill="1" applyBorder="1" applyAlignment="1" applyProtection="1">
      <alignment vertical="center"/>
      <protection hidden="1"/>
    </xf>
    <xf numFmtId="1" fontId="3" fillId="2" borderId="39" xfId="0" applyNumberFormat="1" applyFont="1" applyFill="1" applyBorder="1" applyAlignment="1" applyProtection="1">
      <alignment vertical="center"/>
      <protection hidden="1"/>
    </xf>
    <xf numFmtId="1" fontId="3" fillId="7" borderId="38" xfId="0" applyNumberFormat="1" applyFont="1" applyFill="1" applyBorder="1" applyAlignment="1" applyProtection="1">
      <alignment vertical="center"/>
      <protection hidden="1"/>
    </xf>
    <xf numFmtId="1" fontId="3" fillId="7" borderId="0" xfId="0" applyNumberFormat="1" applyFont="1" applyFill="1" applyBorder="1" applyAlignment="1" applyProtection="1">
      <alignment vertical="center"/>
      <protection hidden="1"/>
    </xf>
    <xf numFmtId="1" fontId="3" fillId="7" borderId="39" xfId="0" applyNumberFormat="1" applyFont="1" applyFill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67" fontId="9" fillId="2" borderId="40" xfId="0" applyNumberFormat="1" applyFont="1" applyFill="1" applyBorder="1" applyAlignment="1" applyProtection="1">
      <alignment horizontal="right"/>
      <protection hidden="1"/>
    </xf>
    <xf numFmtId="0" fontId="8" fillId="7" borderId="22" xfId="0" applyNumberFormat="1" applyFont="1" applyFill="1" applyBorder="1" applyAlignment="1" applyProtection="1">
      <alignment horizontal="center" vertical="center"/>
    </xf>
    <xf numFmtId="1" fontId="8" fillId="0" borderId="10" xfId="0" applyNumberFormat="1" applyFont="1" applyBorder="1" applyAlignment="1" applyProtection="1">
      <alignment vertical="center"/>
      <protection hidden="1"/>
    </xf>
    <xf numFmtId="168" fontId="8" fillId="0" borderId="21" xfId="0" applyNumberFormat="1" applyFont="1" applyBorder="1" applyAlignment="1" applyProtection="1">
      <alignment vertical="center"/>
      <protection hidden="1"/>
    </xf>
    <xf numFmtId="1" fontId="8" fillId="0" borderId="10" xfId="0" applyNumberFormat="1" applyFont="1" applyBorder="1" applyAlignment="1" applyProtection="1">
      <alignment horizontal="center" vertical="center"/>
      <protection hidden="1"/>
    </xf>
    <xf numFmtId="167" fontId="8" fillId="0" borderId="43" xfId="0" applyNumberFormat="1" applyFont="1" applyBorder="1" applyAlignment="1" applyProtection="1">
      <alignment horizontal="right" vertical="center"/>
      <protection hidden="1"/>
    </xf>
    <xf numFmtId="167" fontId="8" fillId="0" borderId="17" xfId="0" applyNumberFormat="1" applyFont="1" applyBorder="1" applyAlignment="1" applyProtection="1">
      <alignment horizontal="right"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20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1" fontId="8" fillId="0" borderId="38" xfId="0" applyNumberFormat="1" applyFont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1" fontId="8" fillId="0" borderId="10" xfId="0" applyNumberFormat="1" applyFont="1" applyFill="1" applyBorder="1" applyAlignment="1" applyProtection="1">
      <alignment vertical="center"/>
      <protection hidden="1"/>
    </xf>
    <xf numFmtId="168" fontId="8" fillId="0" borderId="2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vertical="center"/>
      <protection hidden="1"/>
    </xf>
    <xf numFmtId="1" fontId="8" fillId="2" borderId="6" xfId="0" applyNumberFormat="1" applyFont="1" applyFill="1" applyBorder="1" applyAlignment="1" applyProtection="1">
      <alignment horizontal="center" vertical="center"/>
      <protection hidden="1"/>
    </xf>
    <xf numFmtId="1" fontId="8" fillId="2" borderId="45" xfId="0" applyNumberFormat="1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1" fontId="8" fillId="2" borderId="46" xfId="0" applyNumberFormat="1" applyFont="1" applyFill="1" applyBorder="1" applyAlignment="1" applyProtection="1">
      <alignment horizontal="center" vertical="center"/>
      <protection hidden="1"/>
    </xf>
    <xf numFmtId="1" fontId="8" fillId="7" borderId="0" xfId="0" applyNumberFormat="1" applyFont="1" applyFill="1" applyBorder="1" applyAlignment="1" applyProtection="1">
      <alignment horizontal="center" vertical="center"/>
      <protection hidden="1"/>
    </xf>
    <xf numFmtId="1" fontId="8" fillId="7" borderId="47" xfId="0" applyNumberFormat="1" applyFont="1" applyFill="1" applyBorder="1" applyAlignment="1" applyProtection="1">
      <alignment horizontal="right" vertical="center"/>
      <protection hidden="1"/>
    </xf>
    <xf numFmtId="1" fontId="8" fillId="7" borderId="19" xfId="0" applyNumberFormat="1" applyFont="1" applyFill="1" applyBorder="1" applyAlignment="1" applyProtection="1">
      <alignment horizontal="right" vertical="center"/>
      <protection hidden="1"/>
    </xf>
    <xf numFmtId="1" fontId="8" fillId="7" borderId="20" xfId="0" applyNumberFormat="1" applyFont="1" applyFill="1" applyBorder="1" applyAlignment="1" applyProtection="1">
      <alignment horizontal="center" vertical="center"/>
      <protection hidden="1"/>
    </xf>
    <xf numFmtId="1" fontId="8" fillId="7" borderId="17" xfId="0" applyNumberFormat="1" applyFont="1" applyFill="1" applyBorder="1" applyAlignment="1" applyProtection="1">
      <alignment horizontal="right" vertical="center"/>
      <protection hidden="1"/>
    </xf>
    <xf numFmtId="1" fontId="8" fillId="2" borderId="6" xfId="0" applyNumberFormat="1" applyFont="1" applyFill="1" applyBorder="1" applyAlignment="1" applyProtection="1">
      <alignment vertical="center"/>
      <protection hidden="1"/>
    </xf>
    <xf numFmtId="167" fontId="8" fillId="2" borderId="16" xfId="0" applyNumberFormat="1" applyFont="1" applyFill="1" applyBorder="1" applyAlignment="1" applyProtection="1">
      <alignment horizontal="right" vertical="center"/>
      <protection hidden="1"/>
    </xf>
    <xf numFmtId="1" fontId="8" fillId="2" borderId="0" xfId="0" applyNumberFormat="1" applyFont="1" applyFill="1" applyBorder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vertical="center"/>
      <protection hidden="1"/>
    </xf>
    <xf numFmtId="1" fontId="3" fillId="7" borderId="0" xfId="0" applyNumberFormat="1" applyFont="1" applyFill="1" applyAlignment="1" applyProtection="1">
      <alignment horizontal="left" vertical="center"/>
      <protection hidden="1"/>
    </xf>
    <xf numFmtId="1" fontId="3" fillId="7" borderId="0" xfId="0" applyNumberFormat="1" applyFont="1" applyFill="1" applyAlignment="1" applyProtection="1">
      <alignment horizontal="center"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" fontId="2" fillId="2" borderId="38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vertical="center"/>
      <protection hidden="1"/>
    </xf>
    <xf numFmtId="1" fontId="2" fillId="2" borderId="39" xfId="0" applyNumberFormat="1" applyFont="1" applyFill="1" applyBorder="1" applyAlignment="1" applyProtection="1">
      <alignment vertical="center"/>
      <protection hidden="1"/>
    </xf>
    <xf numFmtId="168" fontId="8" fillId="2" borderId="21" xfId="0" applyNumberFormat="1" applyFont="1" applyFill="1" applyBorder="1" applyAlignment="1" applyProtection="1">
      <alignment vertical="center"/>
      <protection hidden="1"/>
    </xf>
    <xf numFmtId="1" fontId="8" fillId="7" borderId="12" xfId="0" applyNumberFormat="1" applyFont="1" applyFill="1" applyBorder="1" applyAlignment="1" applyProtection="1">
      <alignment horizontal="center" vertical="center"/>
      <protection hidden="1"/>
    </xf>
    <xf numFmtId="1" fontId="8" fillId="7" borderId="6" xfId="0" applyNumberFormat="1" applyFont="1" applyFill="1" applyBorder="1" applyAlignment="1" applyProtection="1">
      <alignment vertical="center"/>
      <protection hidden="1"/>
    </xf>
    <xf numFmtId="167" fontId="8" fillId="7" borderId="40" xfId="0" applyNumberFormat="1" applyFont="1" applyFill="1" applyBorder="1" applyAlignment="1" applyProtection="1">
      <alignment horizontal="right" vertical="center"/>
      <protection hidden="1"/>
    </xf>
    <xf numFmtId="167" fontId="8" fillId="7" borderId="16" xfId="0" applyNumberFormat="1" applyFont="1" applyFill="1" applyBorder="1" applyAlignment="1" applyProtection="1">
      <alignment horizontal="right" vertical="center"/>
      <protection hidden="1"/>
    </xf>
    <xf numFmtId="1" fontId="2" fillId="7" borderId="38" xfId="0" applyNumberFormat="1" applyFont="1" applyFill="1" applyBorder="1" applyAlignment="1" applyProtection="1">
      <alignment vertical="center"/>
      <protection hidden="1"/>
    </xf>
    <xf numFmtId="1" fontId="2" fillId="7" borderId="0" xfId="0" applyNumberFormat="1" applyFont="1" applyFill="1" applyBorder="1" applyAlignment="1" applyProtection="1">
      <alignment vertical="center"/>
      <protection hidden="1"/>
    </xf>
    <xf numFmtId="1" fontId="2" fillId="7" borderId="39" xfId="0" applyNumberFormat="1" applyFont="1" applyFill="1" applyBorder="1" applyAlignment="1" applyProtection="1">
      <alignment vertical="center"/>
      <protection hidden="1"/>
    </xf>
    <xf numFmtId="1" fontId="8" fillId="0" borderId="6" xfId="0" applyNumberFormat="1" applyFont="1" applyBorder="1" applyAlignment="1" applyProtection="1">
      <alignment vertical="center"/>
      <protection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167" fontId="8" fillId="0" borderId="48" xfId="0" applyNumberFormat="1" applyFont="1" applyBorder="1" applyAlignment="1" applyProtection="1">
      <alignment horizontal="right" vertical="center"/>
      <protection hidden="1"/>
    </xf>
    <xf numFmtId="167" fontId="8" fillId="0" borderId="49" xfId="0" applyNumberFormat="1" applyFont="1" applyBorder="1" applyAlignment="1" applyProtection="1">
      <alignment horizontal="right" vertical="center"/>
      <protection hidden="1"/>
    </xf>
    <xf numFmtId="1" fontId="8" fillId="6" borderId="0" xfId="0" applyNumberFormat="1" applyFont="1" applyFill="1" applyBorder="1" applyAlignment="1" applyProtection="1">
      <alignment horizontal="right" vertical="center"/>
      <protection hidden="1"/>
    </xf>
    <xf numFmtId="1" fontId="8" fillId="6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50" xfId="0" applyNumberFormat="1" applyFont="1" applyBorder="1" applyAlignment="1" applyProtection="1">
      <alignment horizontal="right" vertical="center"/>
      <protection hidden="1"/>
    </xf>
    <xf numFmtId="1" fontId="8" fillId="7" borderId="21" xfId="0" applyNumberFormat="1" applyFont="1" applyFill="1" applyBorder="1" applyAlignment="1" applyProtection="1">
      <alignment horizontal="left" vertical="center"/>
      <protection hidden="1"/>
    </xf>
    <xf numFmtId="1" fontId="3" fillId="3" borderId="0" xfId="0" applyNumberFormat="1" applyFont="1" applyFill="1" applyAlignment="1" applyProtection="1">
      <alignment vertical="center"/>
      <protection hidden="1"/>
    </xf>
    <xf numFmtId="168" fontId="8" fillId="7" borderId="0" xfId="0" applyNumberFormat="1" applyFont="1" applyFill="1" applyBorder="1" applyAlignment="1" applyProtection="1">
      <alignment vertical="center"/>
      <protection hidden="1"/>
    </xf>
    <xf numFmtId="1" fontId="8" fillId="7" borderId="6" xfId="0" applyNumberFormat="1" applyFont="1" applyFill="1" applyBorder="1" applyAlignment="1" applyProtection="1">
      <alignment horizontal="center" vertical="center"/>
      <protection hidden="1"/>
    </xf>
    <xf numFmtId="1" fontId="8" fillId="7" borderId="45" xfId="0" applyNumberFormat="1" applyFont="1" applyFill="1" applyBorder="1" applyAlignment="1" applyProtection="1">
      <alignment horizontal="center" vertical="center"/>
      <protection hidden="1"/>
    </xf>
    <xf numFmtId="1" fontId="8" fillId="7" borderId="46" xfId="0" applyNumberFormat="1" applyFont="1" applyFill="1" applyBorder="1" applyAlignment="1" applyProtection="1">
      <alignment horizontal="center" vertical="center"/>
      <protection hidden="1"/>
    </xf>
    <xf numFmtId="165" fontId="8" fillId="7" borderId="23" xfId="0" quotePrefix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1" fontId="8" fillId="0" borderId="51" xfId="0" applyNumberFormat="1" applyFont="1" applyBorder="1" applyAlignment="1" applyProtection="1">
      <alignment vertical="center"/>
      <protection hidden="1"/>
    </xf>
    <xf numFmtId="1" fontId="2" fillId="0" borderId="52" xfId="0" applyNumberFormat="1" applyFont="1" applyBorder="1" applyAlignment="1" applyProtection="1">
      <alignment vertical="center"/>
      <protection hidden="1"/>
    </xf>
    <xf numFmtId="1" fontId="3" fillId="0" borderId="52" xfId="0" applyNumberFormat="1" applyFont="1" applyBorder="1" applyAlignment="1" applyProtection="1">
      <alignment vertical="center"/>
      <protection hidden="1"/>
    </xf>
    <xf numFmtId="1" fontId="3" fillId="0" borderId="53" xfId="0" applyNumberFormat="1" applyFont="1" applyBorder="1" applyAlignment="1" applyProtection="1">
      <alignment vertical="center"/>
      <protection hidden="1"/>
    </xf>
    <xf numFmtId="1" fontId="8" fillId="7" borderId="0" xfId="0" applyNumberFormat="1" applyFont="1" applyFill="1" applyBorder="1" applyAlignment="1" applyProtection="1">
      <alignment horizontal="left" vertical="center"/>
      <protection hidden="1"/>
    </xf>
    <xf numFmtId="1" fontId="7" fillId="0" borderId="0" xfId="0" quotePrefix="1" applyNumberFormat="1" applyFont="1" applyAlignment="1" applyProtection="1">
      <alignment horizontal="left"/>
      <protection hidden="1"/>
    </xf>
    <xf numFmtId="1" fontId="3" fillId="8" borderId="0" xfId="0" applyNumberFormat="1" applyFont="1" applyFill="1" applyAlignment="1" applyProtection="1">
      <protection hidden="1"/>
    </xf>
    <xf numFmtId="1" fontId="3" fillId="7" borderId="0" xfId="0" applyNumberFormat="1" applyFont="1" applyFill="1" applyAlignment="1" applyProtection="1">
      <protection hidden="1"/>
    </xf>
    <xf numFmtId="1" fontId="3" fillId="6" borderId="0" xfId="0" applyNumberFormat="1" applyFont="1" applyFill="1" applyAlignment="1" applyProtection="1">
      <protection hidden="1"/>
    </xf>
    <xf numFmtId="1" fontId="3" fillId="4" borderId="0" xfId="0" applyNumberFormat="1" applyFont="1" applyFill="1" applyAlignment="1" applyProtection="1">
      <protection hidden="1"/>
    </xf>
    <xf numFmtId="1" fontId="7" fillId="7" borderId="0" xfId="0" applyNumberFormat="1" applyFont="1" applyFill="1" applyAlignment="1" applyProtection="1">
      <alignment horizontal="left"/>
      <protection hidden="1"/>
    </xf>
    <xf numFmtId="1" fontId="7" fillId="7" borderId="0" xfId="0" applyNumberFormat="1" applyFont="1" applyFill="1" applyAlignment="1" applyProtection="1">
      <alignment horizontal="center"/>
      <protection hidden="1"/>
    </xf>
    <xf numFmtId="1" fontId="7" fillId="0" borderId="0" xfId="0" applyNumberFormat="1" applyFont="1" applyProtection="1">
      <protection hidden="1"/>
    </xf>
    <xf numFmtId="1" fontId="7" fillId="8" borderId="0" xfId="0" applyNumberFormat="1" applyFont="1" applyFill="1" applyProtection="1">
      <protection hidden="1"/>
    </xf>
    <xf numFmtId="1" fontId="7" fillId="7" borderId="0" xfId="0" applyNumberFormat="1" applyFont="1" applyFill="1" applyProtection="1">
      <protection hidden="1"/>
    </xf>
    <xf numFmtId="1" fontId="7" fillId="6" borderId="0" xfId="0" applyNumberFormat="1" applyFont="1" applyFill="1" applyProtection="1">
      <protection hidden="1"/>
    </xf>
    <xf numFmtId="1" fontId="7" fillId="6" borderId="0" xfId="0" applyNumberFormat="1" applyFont="1" applyFill="1" applyAlignment="1" applyProtection="1">
      <alignment horizontal="center"/>
      <protection hidden="1"/>
    </xf>
    <xf numFmtId="0" fontId="7" fillId="4" borderId="0" xfId="0" applyFont="1" applyFill="1" applyProtection="1">
      <protection hidden="1"/>
    </xf>
    <xf numFmtId="0" fontId="7" fillId="4" borderId="1" xfId="0" applyFont="1" applyFill="1" applyBorder="1" applyProtection="1">
      <protection hidden="1"/>
    </xf>
    <xf numFmtId="0" fontId="7" fillId="4" borderId="0" xfId="0" applyFont="1" applyFill="1" applyAlignment="1" applyProtection="1">
      <alignment horizontal="left"/>
      <protection hidden="1"/>
    </xf>
    <xf numFmtId="1" fontId="7" fillId="4" borderId="0" xfId="0" applyNumberFormat="1" applyFont="1" applyFill="1" applyProtection="1">
      <protection hidden="1"/>
    </xf>
    <xf numFmtId="1" fontId="2" fillId="0" borderId="0" xfId="0" quotePrefix="1" applyNumberFormat="1" applyFont="1" applyAlignment="1" applyProtection="1">
      <alignment vertical="center"/>
      <protection hidden="1"/>
    </xf>
    <xf numFmtId="167" fontId="8" fillId="7" borderId="23" xfId="0" applyNumberFormat="1" applyFont="1" applyFill="1" applyBorder="1" applyAlignment="1" applyProtection="1">
      <alignment horizontal="right" vertical="center"/>
      <protection hidden="1"/>
    </xf>
    <xf numFmtId="167" fontId="8" fillId="7" borderId="33" xfId="0" applyNumberFormat="1" applyFont="1" applyFill="1" applyBorder="1" applyAlignment="1" applyProtection="1">
      <alignment horizontal="right" vertical="center"/>
      <protection hidden="1"/>
    </xf>
    <xf numFmtId="167" fontId="8" fillId="2" borderId="6" xfId="0" quotePrefix="1" applyNumberFormat="1" applyFont="1" applyFill="1" applyBorder="1" applyAlignment="1" applyProtection="1">
      <alignment horizontal="right" vertical="center"/>
      <protection hidden="1"/>
    </xf>
    <xf numFmtId="167" fontId="8" fillId="0" borderId="25" xfId="0" applyNumberFormat="1" applyFont="1" applyBorder="1" applyAlignment="1" applyProtection="1">
      <alignment horizontal="right" vertical="center"/>
      <protection hidden="1"/>
    </xf>
    <xf numFmtId="167" fontId="8" fillId="0" borderId="32" xfId="0" applyNumberFormat="1" applyFont="1" applyBorder="1" applyAlignment="1" applyProtection="1">
      <alignment horizontal="right" vertical="center"/>
      <protection hidden="1"/>
    </xf>
    <xf numFmtId="1" fontId="8" fillId="7" borderId="56" xfId="0" applyNumberFormat="1" applyFont="1" applyFill="1" applyBorder="1" applyAlignment="1" applyProtection="1">
      <alignment horizontal="center" vertical="center"/>
      <protection hidden="1"/>
    </xf>
    <xf numFmtId="1" fontId="17" fillId="2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Border="1" applyAlignment="1" applyProtection="1">
      <alignment horizontal="center" vertical="center"/>
      <protection hidden="1"/>
    </xf>
    <xf numFmtId="165" fontId="7" fillId="2" borderId="57" xfId="0" quotePrefix="1" applyNumberFormat="1" applyFont="1" applyFill="1" applyBorder="1" applyAlignment="1" applyProtection="1">
      <alignment horizontal="right" vertical="center"/>
      <protection hidden="1"/>
    </xf>
    <xf numFmtId="165" fontId="8" fillId="7" borderId="33" xfId="0" applyNumberFormat="1" applyFont="1" applyFill="1" applyBorder="1" applyAlignment="1" applyProtection="1">
      <alignment horizontal="right" vertical="center"/>
      <protection hidden="1"/>
    </xf>
    <xf numFmtId="1" fontId="7" fillId="0" borderId="58" xfId="0" applyNumberFormat="1" applyFont="1" applyBorder="1" applyAlignment="1" applyProtection="1">
      <alignment horizontal="center" vertical="center"/>
      <protection hidden="1"/>
    </xf>
    <xf numFmtId="1" fontId="2" fillId="5" borderId="59" xfId="0" applyNumberFormat="1" applyFont="1" applyFill="1" applyBorder="1" applyAlignment="1" applyProtection="1">
      <alignment vertical="center"/>
      <protection locked="0"/>
    </xf>
    <xf numFmtId="1" fontId="2" fillId="5" borderId="8" xfId="0" applyNumberFormat="1" applyFont="1" applyFill="1" applyBorder="1" applyAlignment="1" applyProtection="1">
      <alignment vertical="center"/>
      <protection locked="0"/>
    </xf>
    <xf numFmtId="0" fontId="2" fillId="9" borderId="16" xfId="0" applyFont="1" applyFill="1" applyBorder="1" applyAlignment="1" applyProtection="1">
      <alignment vertical="center"/>
    </xf>
    <xf numFmtId="1" fontId="2" fillId="0" borderId="16" xfId="0" applyNumberFormat="1" applyFont="1" applyFill="1" applyBorder="1" applyAlignment="1" applyProtection="1">
      <alignment vertical="center"/>
    </xf>
    <xf numFmtId="1" fontId="18" fillId="0" borderId="0" xfId="0" applyNumberFormat="1" applyFont="1" applyProtection="1">
      <protection hidden="1"/>
    </xf>
    <xf numFmtId="1" fontId="18" fillId="0" borderId="0" xfId="0" applyNumberFormat="1" applyFont="1" applyAlignment="1" applyProtection="1">
      <alignment vertical="top"/>
      <protection hidden="1"/>
    </xf>
    <xf numFmtId="1" fontId="8" fillId="0" borderId="0" xfId="0" applyNumberFormat="1" applyFont="1" applyFill="1" applyBorder="1" applyProtection="1"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right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3" fillId="0" borderId="1" xfId="0" applyFont="1" applyFill="1" applyBorder="1" applyProtection="1">
      <protection hidden="1"/>
    </xf>
    <xf numFmtId="1" fontId="3" fillId="0" borderId="0" xfId="0" applyNumberFormat="1" applyFont="1" applyFill="1" applyProtection="1">
      <protection hidden="1"/>
    </xf>
    <xf numFmtId="1" fontId="3" fillId="0" borderId="0" xfId="0" applyNumberFormat="1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67" fontId="8" fillId="2" borderId="60" xfId="0" applyNumberFormat="1" applyFont="1" applyFill="1" applyBorder="1" applyAlignment="1" applyProtection="1">
      <alignment horizontal="right"/>
      <protection hidden="1"/>
    </xf>
    <xf numFmtId="167" fontId="8" fillId="2" borderId="61" xfId="0" applyNumberFormat="1" applyFont="1" applyFill="1" applyBorder="1" applyAlignment="1" applyProtection="1">
      <alignment horizontal="right"/>
      <protection hidden="1"/>
    </xf>
    <xf numFmtId="1" fontId="8" fillId="7" borderId="62" xfId="0" applyNumberFormat="1" applyFont="1" applyFill="1" applyBorder="1" applyAlignment="1" applyProtection="1">
      <alignment horizontal="center"/>
      <protection hidden="1"/>
    </xf>
    <xf numFmtId="1" fontId="8" fillId="2" borderId="63" xfId="0" applyNumberFormat="1" applyFont="1" applyFill="1" applyBorder="1" applyAlignment="1" applyProtection="1">
      <alignment horizontal="right"/>
      <protection hidden="1"/>
    </xf>
    <xf numFmtId="1" fontId="9" fillId="7" borderId="14" xfId="0" applyNumberFormat="1" applyFont="1" applyFill="1" applyBorder="1" applyAlignment="1" applyProtection="1">
      <alignment horizontal="center" vertical="center"/>
      <protection hidden="1"/>
    </xf>
    <xf numFmtId="1" fontId="9" fillId="7" borderId="5" xfId="0" applyNumberFormat="1" applyFont="1" applyFill="1" applyBorder="1" applyAlignment="1" applyProtection="1">
      <alignment horizontal="center" vertical="center"/>
      <protection hidden="1"/>
    </xf>
    <xf numFmtId="1" fontId="9" fillId="7" borderId="14" xfId="0" applyNumberFormat="1" applyFont="1" applyFill="1" applyBorder="1" applyAlignment="1" applyProtection="1">
      <alignment horizontal="right"/>
      <protection hidden="1"/>
    </xf>
    <xf numFmtId="1" fontId="8" fillId="7" borderId="5" xfId="0" applyNumberFormat="1" applyFont="1" applyFill="1" applyBorder="1" applyAlignment="1" applyProtection="1">
      <alignment horizontal="center" vertical="center"/>
      <protection hidden="1"/>
    </xf>
    <xf numFmtId="167" fontId="8" fillId="2" borderId="63" xfId="0" applyNumberFormat="1" applyFont="1" applyFill="1" applyBorder="1" applyAlignment="1" applyProtection="1">
      <alignment horizontal="righ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167" fontId="8" fillId="0" borderId="0" xfId="0" applyNumberFormat="1" applyFont="1" applyFill="1" applyBorder="1" applyAlignment="1" applyProtection="1">
      <alignment horizontal="right"/>
      <protection hidden="1"/>
    </xf>
    <xf numFmtId="167" fontId="9" fillId="0" borderId="0" xfId="0" applyNumberFormat="1" applyFont="1" applyFill="1" applyBorder="1" applyAlignment="1" applyProtection="1">
      <alignment horizontal="right"/>
      <protection hidden="1"/>
    </xf>
    <xf numFmtId="1" fontId="19" fillId="0" borderId="0" xfId="0" applyNumberFormat="1" applyFont="1" applyAlignment="1" applyProtection="1">
      <alignment horizontal="right"/>
      <protection hidden="1"/>
    </xf>
    <xf numFmtId="1" fontId="20" fillId="0" borderId="0" xfId="0" applyNumberFormat="1" applyFont="1" applyAlignment="1" applyProtection="1">
      <alignment horizontal="right" vertical="top"/>
      <protection hidden="1"/>
    </xf>
    <xf numFmtId="1" fontId="8" fillId="0" borderId="0" xfId="0" applyNumberFormat="1" applyFont="1" applyBorder="1" applyAlignment="1" applyProtection="1">
      <alignment horizontal="right" vertical="center"/>
      <protection hidden="1"/>
    </xf>
    <xf numFmtId="1" fontId="8" fillId="7" borderId="64" xfId="0" applyNumberFormat="1" applyFont="1" applyFill="1" applyBorder="1" applyProtection="1">
      <protection hidden="1"/>
    </xf>
    <xf numFmtId="164" fontId="8" fillId="0" borderId="65" xfId="0" applyNumberFormat="1" applyFont="1" applyBorder="1" applyAlignment="1" applyProtection="1">
      <alignment horizontal="right" vertical="center"/>
      <protection hidden="1"/>
    </xf>
    <xf numFmtId="1" fontId="8" fillId="7" borderId="65" xfId="0" applyNumberFormat="1" applyFont="1" applyFill="1" applyBorder="1" applyAlignment="1" applyProtection="1">
      <alignment horizontal="right" vertical="center"/>
      <protection hidden="1"/>
    </xf>
    <xf numFmtId="164" fontId="8" fillId="0" borderId="66" xfId="0" applyNumberFormat="1" applyFont="1" applyBorder="1" applyAlignment="1" applyProtection="1">
      <alignment vertical="center"/>
      <protection hidden="1"/>
    </xf>
    <xf numFmtId="1" fontId="8" fillId="7" borderId="66" xfId="0" applyNumberFormat="1" applyFont="1" applyFill="1" applyBorder="1" applyAlignment="1" applyProtection="1">
      <alignment horizontal="right" vertical="center"/>
      <protection hidden="1"/>
    </xf>
    <xf numFmtId="1" fontId="3" fillId="7" borderId="66" xfId="0" applyNumberFormat="1" applyFont="1" applyFill="1" applyBorder="1" applyProtection="1">
      <protection hidden="1"/>
    </xf>
    <xf numFmtId="1" fontId="8" fillId="7" borderId="66" xfId="0" applyNumberFormat="1" applyFont="1" applyFill="1" applyBorder="1" applyAlignment="1" applyProtection="1">
      <alignment vertical="center"/>
      <protection hidden="1"/>
    </xf>
    <xf numFmtId="164" fontId="8" fillId="0" borderId="66" xfId="0" applyNumberFormat="1" applyFont="1" applyBorder="1" applyAlignment="1" applyProtection="1">
      <alignment horizontal="right" vertical="center"/>
      <protection hidden="1"/>
    </xf>
    <xf numFmtId="1" fontId="8" fillId="7" borderId="66" xfId="0" applyNumberFormat="1" applyFont="1" applyFill="1" applyBorder="1" applyProtection="1">
      <protection hidden="1"/>
    </xf>
    <xf numFmtId="1" fontId="8" fillId="0" borderId="2" xfId="0" applyNumberFormat="1" applyFont="1" applyFill="1" applyBorder="1" applyAlignment="1" applyProtection="1">
      <alignment horizontal="left" vertical="center"/>
      <protection hidden="1"/>
    </xf>
    <xf numFmtId="1" fontId="8" fillId="0" borderId="2" xfId="0" applyNumberFormat="1" applyFont="1" applyFill="1" applyBorder="1" applyAlignment="1" applyProtection="1">
      <alignment horizontal="left" vertical="top"/>
      <protection hidden="1"/>
    </xf>
    <xf numFmtId="2" fontId="8" fillId="0" borderId="0" xfId="0" applyNumberFormat="1" applyFont="1" applyFill="1" applyBorder="1" applyAlignment="1" applyProtection="1">
      <protection hidden="1"/>
    </xf>
    <xf numFmtId="1" fontId="8" fillId="0" borderId="2" xfId="0" applyNumberFormat="1" applyFont="1" applyBorder="1" applyProtection="1">
      <protection locked="0"/>
    </xf>
    <xf numFmtId="1" fontId="8" fillId="0" borderId="2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" fontId="6" fillId="0" borderId="7" xfId="0" applyNumberFormat="1" applyFont="1" applyBorder="1" applyAlignment="1" applyProtection="1">
      <alignment horizontal="right" vertical="top"/>
      <protection hidden="1"/>
    </xf>
    <xf numFmtId="1" fontId="6" fillId="0" borderId="0" xfId="0" applyNumberFormat="1" applyFont="1" applyBorder="1" applyAlignment="1" applyProtection="1">
      <alignment horizontal="right"/>
      <protection hidden="1"/>
    </xf>
    <xf numFmtId="1" fontId="8" fillId="10" borderId="10" xfId="0" applyNumberFormat="1" applyFont="1" applyFill="1" applyBorder="1" applyAlignment="1" applyProtection="1">
      <alignment horizontal="center"/>
      <protection hidden="1"/>
    </xf>
    <xf numFmtId="1" fontId="8" fillId="10" borderId="21" xfId="0" applyNumberFormat="1" applyFont="1" applyFill="1" applyBorder="1" applyProtection="1">
      <protection hidden="1"/>
    </xf>
    <xf numFmtId="1" fontId="8" fillId="10" borderId="17" xfId="0" applyNumberFormat="1" applyFont="1" applyFill="1" applyBorder="1" applyProtection="1">
      <protection hidden="1"/>
    </xf>
    <xf numFmtId="1" fontId="8" fillId="7" borderId="10" xfId="0" applyNumberFormat="1" applyFont="1" applyFill="1" applyBorder="1" applyAlignment="1" applyProtection="1">
      <alignment horizontal="center"/>
      <protection hidden="1"/>
    </xf>
    <xf numFmtId="1" fontId="8" fillId="7" borderId="17" xfId="0" applyNumberFormat="1" applyFont="1" applyFill="1" applyBorder="1" applyProtection="1">
      <protection hidden="1"/>
    </xf>
    <xf numFmtId="14" fontId="8" fillId="5" borderId="2" xfId="0" applyNumberFormat="1" applyFont="1" applyFill="1" applyBorder="1" applyAlignment="1" applyProtection="1">
      <alignment vertical="top"/>
      <protection locked="0"/>
    </xf>
    <xf numFmtId="1" fontId="8" fillId="0" borderId="2" xfId="0" applyNumberFormat="1" applyFont="1" applyBorder="1" applyProtection="1">
      <protection hidden="1"/>
    </xf>
    <xf numFmtId="0" fontId="21" fillId="5" borderId="67" xfId="1" applyFont="1" applyFill="1" applyBorder="1" applyProtection="1">
      <protection locked="0"/>
    </xf>
    <xf numFmtId="0" fontId="24" fillId="5" borderId="59" xfId="1" applyFont="1" applyFill="1" applyBorder="1" applyAlignment="1" applyProtection="1">
      <alignment horizontal="center"/>
      <protection locked="0"/>
    </xf>
    <xf numFmtId="0" fontId="24" fillId="5" borderId="8" xfId="1" applyFont="1" applyFill="1" applyBorder="1" applyAlignment="1" applyProtection="1">
      <alignment horizontal="center"/>
      <protection locked="0"/>
    </xf>
    <xf numFmtId="164" fontId="24" fillId="5" borderId="8" xfId="1" applyNumberFormat="1" applyFont="1" applyFill="1" applyBorder="1" applyAlignment="1" applyProtection="1">
      <alignment horizontal="center"/>
      <protection locked="0"/>
    </xf>
    <xf numFmtId="1" fontId="24" fillId="5" borderId="8" xfId="1" applyNumberFormat="1" applyFont="1" applyFill="1" applyBorder="1" applyAlignment="1" applyProtection="1">
      <alignment horizontal="center"/>
      <protection locked="0"/>
    </xf>
    <xf numFmtId="0" fontId="1" fillId="0" borderId="0" xfId="1" applyFill="1" applyProtection="1">
      <protection hidden="1"/>
    </xf>
    <xf numFmtId="0" fontId="22" fillId="0" borderId="0" xfId="1" applyFont="1" applyFill="1" applyProtection="1">
      <protection hidden="1"/>
    </xf>
    <xf numFmtId="0" fontId="1" fillId="0" borderId="0" xfId="1" applyProtection="1">
      <protection hidden="1"/>
    </xf>
    <xf numFmtId="0" fontId="23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24" fillId="0" borderId="0" xfId="1" applyFont="1" applyFill="1" applyProtection="1">
      <protection hidden="1"/>
    </xf>
    <xf numFmtId="0" fontId="1" fillId="0" borderId="67" xfId="1" applyFont="1" applyFill="1" applyBorder="1" applyProtection="1">
      <protection hidden="1"/>
    </xf>
    <xf numFmtId="0" fontId="1" fillId="0" borderId="0" xfId="1" applyFont="1" applyProtection="1"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6" fillId="0" borderId="5" xfId="1" applyFont="1" applyFill="1" applyBorder="1" applyAlignment="1" applyProtection="1">
      <alignment horizontal="center" vertical="top" wrapText="1"/>
      <protection hidden="1"/>
    </xf>
    <xf numFmtId="0" fontId="24" fillId="0" borderId="0" xfId="1" applyFont="1" applyAlignment="1" applyProtection="1">
      <alignment horizontal="center"/>
      <protection hidden="1"/>
    </xf>
    <xf numFmtId="0" fontId="24" fillId="0" borderId="70" xfId="1" applyFont="1" applyFill="1" applyBorder="1" applyAlignment="1" applyProtection="1">
      <alignment horizontal="center"/>
      <protection hidden="1"/>
    </xf>
    <xf numFmtId="0" fontId="24" fillId="0" borderId="17" xfId="1" applyFont="1" applyFill="1" applyBorder="1" applyAlignment="1" applyProtection="1">
      <alignment horizontal="center"/>
      <protection hidden="1"/>
    </xf>
    <xf numFmtId="0" fontId="25" fillId="0" borderId="0" xfId="1" applyFont="1" applyAlignment="1" applyProtection="1">
      <alignment horizontal="center"/>
      <protection hidden="1"/>
    </xf>
    <xf numFmtId="0" fontId="25" fillId="0" borderId="0" xfId="1" applyFont="1" applyFill="1" applyProtection="1">
      <protection hidden="1"/>
    </xf>
    <xf numFmtId="0" fontId="24" fillId="0" borderId="59" xfId="1" applyFont="1" applyFill="1" applyBorder="1" applyAlignment="1" applyProtection="1">
      <alignment horizontal="center"/>
      <protection hidden="1"/>
    </xf>
    <xf numFmtId="0" fontId="24" fillId="0" borderId="2" xfId="1" applyFont="1" applyFill="1" applyBorder="1" applyAlignment="1" applyProtection="1">
      <alignment horizontal="center"/>
      <protection hidden="1"/>
    </xf>
    <xf numFmtId="0" fontId="24" fillId="0" borderId="71" xfId="1" applyFont="1" applyFill="1" applyBorder="1" applyAlignment="1" applyProtection="1">
      <alignment horizontal="center"/>
      <protection hidden="1"/>
    </xf>
    <xf numFmtId="0" fontId="24" fillId="0" borderId="72" xfId="1" quotePrefix="1" applyFont="1" applyFill="1" applyBorder="1" applyAlignment="1" applyProtection="1">
      <alignment horizontal="center"/>
      <protection hidden="1"/>
    </xf>
    <xf numFmtId="0" fontId="24" fillId="0" borderId="73" xfId="1" applyFont="1" applyFill="1" applyBorder="1" applyAlignment="1" applyProtection="1">
      <alignment horizontal="center"/>
      <protection hidden="1"/>
    </xf>
    <xf numFmtId="0" fontId="24" fillId="0" borderId="22" xfId="1" applyFont="1" applyBorder="1" applyAlignment="1" applyProtection="1">
      <alignment horizontal="center"/>
      <protection hidden="1"/>
    </xf>
    <xf numFmtId="0" fontId="24" fillId="0" borderId="71" xfId="1" applyFont="1" applyBorder="1" applyAlignment="1" applyProtection="1">
      <alignment horizontal="center"/>
      <protection hidden="1"/>
    </xf>
    <xf numFmtId="0" fontId="25" fillId="0" borderId="0" xfId="1" applyFont="1" applyProtection="1">
      <protection hidden="1"/>
    </xf>
    <xf numFmtId="1" fontId="24" fillId="0" borderId="8" xfId="1" applyNumberFormat="1" applyFont="1" applyFill="1" applyBorder="1" applyAlignment="1" applyProtection="1">
      <alignment horizontal="center"/>
      <protection hidden="1"/>
    </xf>
    <xf numFmtId="14" fontId="24" fillId="0" borderId="8" xfId="1" applyNumberFormat="1" applyFont="1" applyFill="1" applyBorder="1" applyProtection="1">
      <protection hidden="1"/>
    </xf>
    <xf numFmtId="169" fontId="24" fillId="0" borderId="8" xfId="1" quotePrefix="1" applyNumberFormat="1" applyFont="1" applyFill="1" applyBorder="1" applyAlignment="1" applyProtection="1">
      <alignment horizontal="center"/>
      <protection hidden="1"/>
    </xf>
    <xf numFmtId="164" fontId="24" fillId="0" borderId="10" xfId="1" quotePrefix="1" applyNumberFormat="1" applyFont="1" applyFill="1" applyBorder="1" applyAlignment="1" applyProtection="1">
      <alignment horizontal="center"/>
      <protection hidden="1"/>
    </xf>
    <xf numFmtId="164" fontId="24" fillId="0" borderId="69" xfId="1" quotePrefix="1" applyNumberFormat="1" applyFont="1" applyFill="1" applyBorder="1" applyAlignment="1" applyProtection="1">
      <alignment horizontal="center"/>
      <protection hidden="1"/>
    </xf>
    <xf numFmtId="1" fontId="24" fillId="0" borderId="10" xfId="1" applyNumberFormat="1" applyFont="1" applyFill="1" applyBorder="1" applyAlignment="1" applyProtection="1">
      <alignment horizontal="center"/>
      <protection hidden="1"/>
    </xf>
    <xf numFmtId="1" fontId="24" fillId="0" borderId="68" xfId="1" applyNumberFormat="1" applyFont="1" applyFill="1" applyBorder="1" applyAlignment="1" applyProtection="1">
      <alignment horizontal="center"/>
      <protection hidden="1"/>
    </xf>
    <xf numFmtId="164" fontId="24" fillId="0" borderId="74" xfId="1" applyNumberFormat="1" applyFont="1" applyFill="1" applyBorder="1" applyAlignment="1" applyProtection="1">
      <alignment horizontal="center"/>
      <protection hidden="1"/>
    </xf>
    <xf numFmtId="164" fontId="24" fillId="0" borderId="8" xfId="1" applyNumberFormat="1" applyFont="1" applyFill="1" applyBorder="1" applyAlignment="1" applyProtection="1">
      <alignment horizontal="center"/>
      <protection hidden="1"/>
    </xf>
    <xf numFmtId="1" fontId="24" fillId="0" borderId="8" xfId="1" applyNumberFormat="1" applyFont="1" applyBorder="1" applyAlignment="1" applyProtection="1">
      <alignment horizontal="center"/>
      <protection hidden="1"/>
    </xf>
    <xf numFmtId="0" fontId="24" fillId="0" borderId="8" xfId="1" applyFont="1" applyFill="1" applyBorder="1" applyProtection="1">
      <protection hidden="1"/>
    </xf>
    <xf numFmtId="0" fontId="24" fillId="11" borderId="8" xfId="1" applyFont="1" applyFill="1" applyBorder="1" applyAlignment="1" applyProtection="1">
      <alignment horizontal="center"/>
      <protection hidden="1"/>
    </xf>
    <xf numFmtId="169" fontId="24" fillId="11" borderId="8" xfId="1" applyNumberFormat="1" applyFont="1" applyFill="1" applyBorder="1" applyAlignment="1" applyProtection="1">
      <alignment horizontal="center"/>
      <protection hidden="1"/>
    </xf>
    <xf numFmtId="169" fontId="24" fillId="11" borderId="10" xfId="1" applyNumberFormat="1" applyFont="1" applyFill="1" applyBorder="1" applyAlignment="1" applyProtection="1">
      <alignment horizontal="center"/>
      <protection hidden="1"/>
    </xf>
    <xf numFmtId="0" fontId="24" fillId="11" borderId="69" xfId="1" applyFont="1" applyFill="1" applyBorder="1" applyAlignment="1" applyProtection="1">
      <alignment horizontal="center"/>
      <protection hidden="1"/>
    </xf>
    <xf numFmtId="0" fontId="24" fillId="11" borderId="70" xfId="1" applyFont="1" applyFill="1" applyBorder="1" applyAlignment="1" applyProtection="1">
      <alignment horizontal="center"/>
      <protection hidden="1"/>
    </xf>
    <xf numFmtId="0" fontId="24" fillId="11" borderId="68" xfId="1" applyFont="1" applyFill="1" applyBorder="1" applyAlignment="1" applyProtection="1">
      <alignment horizontal="center"/>
      <protection hidden="1"/>
    </xf>
    <xf numFmtId="1" fontId="24" fillId="11" borderId="8" xfId="1" applyNumberFormat="1" applyFont="1" applyFill="1" applyBorder="1" applyAlignment="1" applyProtection="1">
      <alignment horizontal="center"/>
      <protection hidden="1"/>
    </xf>
    <xf numFmtId="14" fontId="24" fillId="11" borderId="8" xfId="1" applyNumberFormat="1" applyFont="1" applyFill="1" applyBorder="1" applyProtection="1">
      <protection hidden="1"/>
    </xf>
    <xf numFmtId="169" fontId="24" fillId="11" borderId="8" xfId="1" quotePrefix="1" applyNumberFormat="1" applyFont="1" applyFill="1" applyBorder="1" applyAlignment="1" applyProtection="1">
      <alignment horizontal="center"/>
      <protection hidden="1"/>
    </xf>
    <xf numFmtId="164" fontId="24" fillId="11" borderId="10" xfId="1" quotePrefix="1" applyNumberFormat="1" applyFont="1" applyFill="1" applyBorder="1" applyAlignment="1" applyProtection="1">
      <alignment horizontal="center"/>
      <protection hidden="1"/>
    </xf>
    <xf numFmtId="164" fontId="24" fillId="11" borderId="69" xfId="1" quotePrefix="1" applyNumberFormat="1" applyFont="1" applyFill="1" applyBorder="1" applyAlignment="1" applyProtection="1">
      <alignment horizontal="center"/>
      <protection hidden="1"/>
    </xf>
    <xf numFmtId="1" fontId="24" fillId="11" borderId="10" xfId="1" applyNumberFormat="1" applyFont="1" applyFill="1" applyBorder="1" applyAlignment="1" applyProtection="1">
      <alignment horizontal="center"/>
      <protection hidden="1"/>
    </xf>
    <xf numFmtId="164" fontId="24" fillId="11" borderId="8" xfId="1" applyNumberFormat="1" applyFont="1" applyFill="1" applyBorder="1" applyAlignment="1" applyProtection="1">
      <alignment horizontal="center"/>
      <protection hidden="1"/>
    </xf>
    <xf numFmtId="0" fontId="24" fillId="11" borderId="8" xfId="1" applyFont="1" applyFill="1" applyBorder="1" applyProtection="1">
      <protection hidden="1"/>
    </xf>
    <xf numFmtId="0" fontId="8" fillId="7" borderId="22" xfId="0" applyNumberFormat="1" applyFont="1" applyFill="1" applyBorder="1" applyAlignment="1" applyProtection="1">
      <alignment horizontal="center" vertical="center"/>
      <protection hidden="1"/>
    </xf>
    <xf numFmtId="167" fontId="8" fillId="0" borderId="22" xfId="0" quotePrefix="1" applyNumberFormat="1" applyFont="1" applyBorder="1" applyAlignment="1" applyProtection="1">
      <alignment horizontal="right" vertical="center"/>
      <protection hidden="1"/>
    </xf>
    <xf numFmtId="167" fontId="8" fillId="0" borderId="30" xfId="0" quotePrefix="1" applyNumberFormat="1" applyFont="1" applyBorder="1" applyAlignment="1" applyProtection="1">
      <alignment horizontal="right" vertical="center"/>
      <protection hidden="1"/>
    </xf>
    <xf numFmtId="1" fontId="8" fillId="6" borderId="2" xfId="0" applyNumberFormat="1" applyFont="1" applyFill="1" applyBorder="1" applyAlignment="1" applyProtection="1">
      <alignment horizontal="right" vertical="center"/>
      <protection hidden="1"/>
    </xf>
    <xf numFmtId="164" fontId="8" fillId="6" borderId="22" xfId="0" applyNumberFormat="1" applyFont="1" applyFill="1" applyBorder="1" applyAlignment="1" applyProtection="1">
      <alignment horizontal="right" vertical="center"/>
      <protection hidden="1"/>
    </xf>
    <xf numFmtId="1" fontId="8" fillId="6" borderId="41" xfId="0" applyNumberFormat="1" applyFont="1" applyFill="1" applyBorder="1" applyAlignment="1" applyProtection="1">
      <alignment horizontal="center" vertical="center"/>
      <protection hidden="1"/>
    </xf>
    <xf numFmtId="0" fontId="8" fillId="7" borderId="10" xfId="0" applyNumberFormat="1" applyFont="1" applyFill="1" applyBorder="1" applyAlignment="1" applyProtection="1">
      <alignment horizontal="center" vertical="center"/>
      <protection hidden="1"/>
    </xf>
    <xf numFmtId="167" fontId="8" fillId="0" borderId="10" xfId="0" quotePrefix="1" applyNumberFormat="1" applyFont="1" applyBorder="1" applyAlignment="1" applyProtection="1">
      <alignment horizontal="right" vertical="center"/>
      <protection hidden="1"/>
    </xf>
    <xf numFmtId="167" fontId="8" fillId="0" borderId="31" xfId="0" quotePrefix="1" applyNumberFormat="1" applyFont="1" applyBorder="1" applyAlignment="1" applyProtection="1">
      <alignment horizontal="right" vertical="center"/>
      <protection hidden="1"/>
    </xf>
    <xf numFmtId="1" fontId="8" fillId="6" borderId="21" xfId="0" applyNumberFormat="1" applyFont="1" applyFill="1" applyBorder="1" applyAlignment="1" applyProtection="1">
      <alignment horizontal="right" vertical="center"/>
      <protection hidden="1"/>
    </xf>
    <xf numFmtId="164" fontId="8" fillId="6" borderId="10" xfId="0" applyNumberFormat="1" applyFont="1" applyFill="1" applyBorder="1" applyAlignment="1" applyProtection="1">
      <alignment horizontal="right" vertical="center"/>
      <protection hidden="1"/>
    </xf>
    <xf numFmtId="1" fontId="8" fillId="6" borderId="42" xfId="0" applyNumberFormat="1" applyFont="1" applyFill="1" applyBorder="1" applyAlignment="1" applyProtection="1">
      <alignment horizontal="center" vertical="center"/>
      <protection hidden="1"/>
    </xf>
    <xf numFmtId="1" fontId="8" fillId="7" borderId="21" xfId="0" applyNumberFormat="1" applyFont="1" applyFill="1" applyBorder="1" applyAlignment="1" applyProtection="1">
      <alignment horizontal="right" vertical="center"/>
      <protection hidden="1"/>
    </xf>
    <xf numFmtId="1" fontId="8" fillId="6" borderId="4" xfId="0" applyNumberFormat="1" applyFont="1" applyFill="1" applyBorder="1" applyAlignment="1" applyProtection="1">
      <alignment horizontal="right" vertical="center"/>
      <protection hidden="1"/>
    </xf>
    <xf numFmtId="164" fontId="8" fillId="6" borderId="15" xfId="0" applyNumberFormat="1" applyFont="1" applyFill="1" applyBorder="1" applyAlignment="1" applyProtection="1">
      <alignment horizontal="right" vertical="center"/>
      <protection hidden="1"/>
    </xf>
    <xf numFmtId="1" fontId="8" fillId="6" borderId="44" xfId="0" applyNumberFormat="1" applyFont="1" applyFill="1" applyBorder="1" applyAlignment="1" applyProtection="1">
      <alignment horizontal="center" vertical="center"/>
      <protection hidden="1"/>
    </xf>
    <xf numFmtId="167" fontId="8" fillId="0" borderId="54" xfId="0" quotePrefix="1" applyNumberFormat="1" applyFont="1" applyBorder="1" applyAlignment="1" applyProtection="1">
      <alignment horizontal="right" vertical="center"/>
      <protection hidden="1"/>
    </xf>
    <xf numFmtId="167" fontId="8" fillId="0" borderId="55" xfId="0" quotePrefix="1" applyNumberFormat="1" applyFont="1" applyBorder="1" applyAlignment="1" applyProtection="1">
      <alignment horizontal="right" vertical="center"/>
      <protection hidden="1"/>
    </xf>
    <xf numFmtId="2" fontId="8" fillId="0" borderId="0" xfId="0" quotePrefix="1" applyNumberFormat="1" applyFont="1" applyFill="1" applyBorder="1" applyAlignment="1" applyProtection="1">
      <alignment horizontal="left"/>
    </xf>
    <xf numFmtId="167" fontId="8" fillId="0" borderId="75" xfId="0" applyNumberFormat="1" applyFont="1" applyBorder="1" applyAlignment="1" applyProtection="1">
      <alignment horizontal="right" vertical="center"/>
      <protection hidden="1"/>
    </xf>
    <xf numFmtId="0" fontId="24" fillId="0" borderId="76" xfId="1" applyFont="1" applyFill="1" applyBorder="1" applyAlignment="1" applyProtection="1">
      <alignment horizontal="center"/>
      <protection hidden="1"/>
    </xf>
    <xf numFmtId="0" fontId="24" fillId="5" borderId="80" xfId="1" applyFont="1" applyFill="1" applyBorder="1" applyAlignment="1" applyProtection="1">
      <alignment horizontal="center"/>
      <protection locked="0"/>
    </xf>
    <xf numFmtId="167" fontId="24" fillId="5" borderId="81" xfId="1" applyNumberFormat="1" applyFont="1" applyFill="1" applyBorder="1" applyAlignment="1" applyProtection="1">
      <alignment horizontal="center"/>
      <protection locked="0"/>
    </xf>
    <xf numFmtId="0" fontId="24" fillId="5" borderId="82" xfId="1" applyFont="1" applyFill="1" applyBorder="1" applyAlignment="1" applyProtection="1">
      <alignment horizontal="center"/>
      <protection locked="0"/>
    </xf>
    <xf numFmtId="0" fontId="24" fillId="0" borderId="83" xfId="1" applyFont="1" applyFill="1" applyBorder="1" applyAlignment="1" applyProtection="1">
      <alignment horizontal="center"/>
      <protection hidden="1"/>
    </xf>
    <xf numFmtId="0" fontId="24" fillId="0" borderId="84" xfId="1" applyFont="1" applyFill="1" applyBorder="1" applyAlignment="1" applyProtection="1">
      <alignment horizontal="center"/>
      <protection hidden="1"/>
    </xf>
    <xf numFmtId="0" fontId="24" fillId="0" borderId="85" xfId="1" applyFont="1" applyFill="1" applyBorder="1" applyAlignment="1" applyProtection="1">
      <alignment horizontal="center"/>
      <protection hidden="1"/>
    </xf>
    <xf numFmtId="0" fontId="24" fillId="7" borderId="86" xfId="1" applyFont="1" applyFill="1" applyBorder="1" applyAlignment="1" applyProtection="1">
      <alignment horizontal="center"/>
      <protection hidden="1"/>
    </xf>
    <xf numFmtId="0" fontId="24" fillId="7" borderId="87" xfId="1" applyFont="1" applyFill="1" applyBorder="1" applyAlignment="1" applyProtection="1">
      <alignment horizontal="center"/>
      <protection hidden="1"/>
    </xf>
    <xf numFmtId="0" fontId="33" fillId="0" borderId="0" xfId="1" applyFont="1" applyProtection="1">
      <protection hidden="1"/>
    </xf>
    <xf numFmtId="0" fontId="26" fillId="0" borderId="59" xfId="1" applyFont="1" applyFill="1" applyBorder="1" applyAlignment="1" applyProtection="1">
      <alignment horizontal="center"/>
      <protection hidden="1"/>
    </xf>
    <xf numFmtId="0" fontId="26" fillId="0" borderId="5" xfId="1" applyFont="1" applyFill="1" applyBorder="1" applyAlignment="1" applyProtection="1">
      <alignment horizontal="center"/>
      <protection hidden="1"/>
    </xf>
    <xf numFmtId="0" fontId="24" fillId="0" borderId="59" xfId="1" applyFont="1" applyBorder="1" applyProtection="1">
      <protection hidden="1"/>
    </xf>
    <xf numFmtId="1" fontId="24" fillId="5" borderId="5" xfId="1" applyNumberFormat="1" applyFont="1" applyFill="1" applyBorder="1" applyAlignment="1" applyProtection="1">
      <alignment horizontal="center"/>
      <protection locked="0"/>
    </xf>
    <xf numFmtId="0" fontId="21" fillId="0" borderId="77" xfId="1" applyFont="1" applyBorder="1" applyAlignment="1" applyProtection="1">
      <alignment horizontal="center"/>
      <protection hidden="1"/>
    </xf>
    <xf numFmtId="0" fontId="1" fillId="0" borderId="79" xfId="1" applyFont="1" applyBorder="1" applyAlignment="1" applyProtection="1">
      <alignment horizontal="center"/>
      <protection hidden="1"/>
    </xf>
    <xf numFmtId="0" fontId="21" fillId="0" borderId="63" xfId="1" applyFont="1" applyBorder="1" applyAlignment="1" applyProtection="1">
      <alignment horizontal="center"/>
      <protection hidden="1"/>
    </xf>
    <xf numFmtId="1" fontId="7" fillId="7" borderId="0" xfId="0" applyNumberFormat="1" applyFont="1" applyFill="1" applyBorder="1" applyAlignment="1" applyProtection="1">
      <alignment horizontal="center"/>
      <protection hidden="1"/>
    </xf>
    <xf numFmtId="1" fontId="7" fillId="0" borderId="6" xfId="0" applyNumberFormat="1" applyFont="1" applyBorder="1" applyAlignment="1" applyProtection="1">
      <alignment horizontal="center" vertical="top"/>
      <protection hidden="1"/>
    </xf>
    <xf numFmtId="1" fontId="7" fillId="0" borderId="16" xfId="0" applyNumberFormat="1" applyFont="1" applyBorder="1" applyAlignment="1" applyProtection="1">
      <alignment horizontal="center" vertical="top"/>
      <protection hidden="1"/>
    </xf>
    <xf numFmtId="1" fontId="7" fillId="6" borderId="12" xfId="0" applyNumberFormat="1" applyFont="1" applyFill="1" applyBorder="1" applyAlignment="1" applyProtection="1">
      <alignment horizontal="center" vertical="top"/>
      <protection hidden="1"/>
    </xf>
    <xf numFmtId="1" fontId="7" fillId="0" borderId="6" xfId="0" applyNumberFormat="1" applyFont="1" applyBorder="1" applyAlignment="1" applyProtection="1">
      <alignment horizontal="center"/>
      <protection hidden="1"/>
    </xf>
    <xf numFmtId="0" fontId="24" fillId="0" borderId="69" xfId="1" applyFont="1" applyFill="1" applyBorder="1" applyAlignment="1" applyProtection="1">
      <alignment horizontal="center"/>
      <protection hidden="1"/>
    </xf>
    <xf numFmtId="0" fontId="1" fillId="0" borderId="2" xfId="1" applyFont="1" applyBorder="1" applyAlignment="1" applyProtection="1">
      <alignment horizontal="center"/>
      <protection hidden="1"/>
    </xf>
    <xf numFmtId="0" fontId="24" fillId="0" borderId="74" xfId="1" applyFont="1" applyFill="1" applyBorder="1" applyAlignment="1" applyProtection="1">
      <alignment horizontal="center"/>
      <protection hidden="1"/>
    </xf>
    <xf numFmtId="0" fontId="1" fillId="0" borderId="2" xfId="1" applyFont="1" applyBorder="1" applyAlignment="1" applyProtection="1">
      <alignment horizontal="center"/>
      <protection hidden="1"/>
    </xf>
    <xf numFmtId="0" fontId="21" fillId="0" borderId="63" xfId="1" applyFont="1" applyBorder="1" applyAlignment="1" applyProtection="1">
      <alignment horizontal="center"/>
      <protection hidden="1"/>
    </xf>
    <xf numFmtId="1" fontId="7" fillId="0" borderId="6" xfId="0" applyNumberFormat="1" applyFont="1" applyBorder="1" applyAlignment="1" applyProtection="1">
      <alignment horizontal="center"/>
      <protection hidden="1"/>
    </xf>
    <xf numFmtId="1" fontId="7" fillId="0" borderId="6" xfId="0" applyNumberFormat="1" applyFont="1" applyBorder="1" applyAlignment="1" applyProtection="1">
      <alignment horizontal="center" vertical="top"/>
      <protection hidden="1"/>
    </xf>
    <xf numFmtId="1" fontId="7" fillId="0" borderId="16" xfId="0" applyNumberFormat="1" applyFont="1" applyBorder="1" applyAlignment="1" applyProtection="1">
      <alignment horizontal="center" vertical="top"/>
      <protection hidden="1"/>
    </xf>
    <xf numFmtId="1" fontId="7" fillId="6" borderId="12" xfId="0" applyNumberFormat="1" applyFont="1" applyFill="1" applyBorder="1" applyAlignment="1" applyProtection="1">
      <alignment horizontal="center" vertical="top"/>
      <protection hidden="1"/>
    </xf>
    <xf numFmtId="1" fontId="7" fillId="7" borderId="0" xfId="0" applyNumberFormat="1" applyFont="1" applyFill="1" applyBorder="1" applyAlignment="1" applyProtection="1">
      <alignment horizontal="center"/>
      <protection hidden="1"/>
    </xf>
    <xf numFmtId="0" fontId="24" fillId="0" borderId="21" xfId="1" applyFont="1" applyFill="1" applyBorder="1" applyAlignment="1" applyProtection="1">
      <alignment horizontal="center"/>
      <protection hidden="1"/>
    </xf>
    <xf numFmtId="0" fontId="24" fillId="0" borderId="90" xfId="1" applyFont="1" applyFill="1" applyBorder="1" applyAlignment="1" applyProtection="1">
      <alignment horizontal="center"/>
      <protection hidden="1"/>
    </xf>
    <xf numFmtId="0" fontId="24" fillId="0" borderId="91" xfId="1" applyFont="1" applyFill="1" applyBorder="1" applyAlignment="1" applyProtection="1">
      <alignment horizontal="center"/>
      <protection hidden="1"/>
    </xf>
    <xf numFmtId="0" fontId="24" fillId="0" borderId="92" xfId="1" applyFont="1" applyFill="1" applyBorder="1" applyAlignment="1" applyProtection="1">
      <alignment horizontal="center"/>
      <protection hidden="1"/>
    </xf>
    <xf numFmtId="0" fontId="24" fillId="7" borderId="93" xfId="1" applyFont="1" applyFill="1" applyBorder="1" applyAlignment="1" applyProtection="1">
      <alignment horizontal="center"/>
      <protection hidden="1"/>
    </xf>
    <xf numFmtId="0" fontId="24" fillId="7" borderId="94" xfId="1" applyFont="1" applyFill="1" applyBorder="1" applyAlignment="1" applyProtection="1">
      <alignment horizontal="center"/>
      <protection hidden="1"/>
    </xf>
    <xf numFmtId="0" fontId="24" fillId="0" borderId="95" xfId="1" applyFont="1" applyFill="1" applyBorder="1" applyAlignment="1" applyProtection="1">
      <alignment horizontal="center"/>
      <protection hidden="1"/>
    </xf>
    <xf numFmtId="1" fontId="8" fillId="7" borderId="41" xfId="0" applyNumberFormat="1" applyFont="1" applyFill="1" applyBorder="1" applyAlignment="1" applyProtection="1">
      <alignment horizontal="center" vertical="center"/>
    </xf>
    <xf numFmtId="0" fontId="1" fillId="0" borderId="13" xfId="1" applyBorder="1" applyProtection="1">
      <protection hidden="1"/>
    </xf>
    <xf numFmtId="0" fontId="1" fillId="0" borderId="88" xfId="1" applyBorder="1" applyProtection="1">
      <protection hidden="1"/>
    </xf>
    <xf numFmtId="1" fontId="8" fillId="7" borderId="96" xfId="0" applyNumberFormat="1" applyFont="1" applyFill="1" applyBorder="1" applyAlignment="1" applyProtection="1">
      <alignment horizontal="center" vertical="center"/>
      <protection hidden="1"/>
    </xf>
    <xf numFmtId="167" fontId="8" fillId="0" borderId="97" xfId="0" quotePrefix="1" applyNumberFormat="1" applyFont="1" applyBorder="1" applyAlignment="1" applyProtection="1">
      <alignment horizontal="right" vertical="center"/>
      <protection hidden="1"/>
    </xf>
    <xf numFmtId="0" fontId="0" fillId="0" borderId="0" xfId="0" applyProtection="1"/>
    <xf numFmtId="0" fontId="1" fillId="0" borderId="0" xfId="1" applyFont="1" applyBorder="1" applyProtection="1">
      <protection hidden="1"/>
    </xf>
    <xf numFmtId="0" fontId="24" fillId="0" borderId="0" xfId="1" applyFont="1" applyBorder="1" applyAlignment="1" applyProtection="1">
      <alignment horizontal="right" indent="1"/>
      <protection hidden="1"/>
    </xf>
    <xf numFmtId="0" fontId="0" fillId="0" borderId="60" xfId="0" applyBorder="1" applyProtection="1"/>
    <xf numFmtId="0" fontId="0" fillId="0" borderId="63" xfId="0" applyBorder="1" applyProtection="1"/>
    <xf numFmtId="0" fontId="1" fillId="0" borderId="63" xfId="1" applyFont="1" applyBorder="1" applyProtection="1">
      <protection hidden="1"/>
    </xf>
    <xf numFmtId="0" fontId="24" fillId="0" borderId="63" xfId="1" applyFont="1" applyBorder="1" applyAlignment="1" applyProtection="1">
      <alignment horizontal="right" indent="1"/>
      <protection hidden="1"/>
    </xf>
    <xf numFmtId="0" fontId="0" fillId="0" borderId="77" xfId="0" applyBorder="1" applyProtection="1"/>
    <xf numFmtId="0" fontId="0" fillId="0" borderId="89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94" xfId="0" applyBorder="1" applyProtection="1"/>
    <xf numFmtId="0" fontId="0" fillId="0" borderId="13" xfId="0" applyBorder="1" applyProtection="1"/>
    <xf numFmtId="0" fontId="1" fillId="0" borderId="13" xfId="1" applyFont="1" applyBorder="1" applyProtection="1">
      <protection hidden="1"/>
    </xf>
    <xf numFmtId="0" fontId="24" fillId="0" borderId="13" xfId="1" applyFont="1" applyBorder="1" applyAlignment="1" applyProtection="1">
      <alignment horizontal="right" indent="1"/>
      <protection hidden="1"/>
    </xf>
    <xf numFmtId="0" fontId="0" fillId="0" borderId="88" xfId="0" applyBorder="1" applyProtection="1"/>
    <xf numFmtId="0" fontId="8" fillId="7" borderId="2" xfId="0" applyFont="1" applyFill="1" applyBorder="1" applyAlignment="1" applyProtection="1">
      <alignment vertical="center"/>
      <protection hidden="1"/>
    </xf>
    <xf numFmtId="167" fontId="8" fillId="0" borderId="22" xfId="0" applyNumberFormat="1" applyFont="1" applyFill="1" applyBorder="1" applyAlignment="1" applyProtection="1">
      <alignment horizontal="right" vertical="center"/>
      <protection locked="0" hidden="1"/>
    </xf>
    <xf numFmtId="0" fontId="34" fillId="0" borderId="89" xfId="0" applyFont="1" applyBorder="1" applyProtection="1"/>
    <xf numFmtId="164" fontId="8" fillId="5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5" borderId="28" xfId="0" applyNumberFormat="1" applyFont="1" applyFill="1" applyBorder="1" applyAlignment="1" applyProtection="1">
      <alignment horizontal="center" vertical="center"/>
      <protection locked="0" hidden="1"/>
    </xf>
    <xf numFmtId="164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1" fontId="8" fillId="8" borderId="23" xfId="0" quotePrefix="1" applyNumberFormat="1" applyFont="1" applyFill="1" applyBorder="1" applyAlignment="1" applyProtection="1">
      <alignment horizontal="center" vertical="center"/>
      <protection hidden="1"/>
    </xf>
    <xf numFmtId="0" fontId="8" fillId="7" borderId="23" xfId="0" applyNumberFormat="1" applyFont="1" applyFill="1" applyBorder="1" applyAlignment="1" applyProtection="1">
      <alignment horizontal="center" vertical="center"/>
    </xf>
    <xf numFmtId="1" fontId="8" fillId="7" borderId="24" xfId="0" applyNumberFormat="1" applyFont="1" applyFill="1" applyBorder="1" applyAlignment="1" applyProtection="1">
      <alignment horizontal="center" vertical="center"/>
    </xf>
    <xf numFmtId="0" fontId="24" fillId="0" borderId="98" xfId="1" applyFont="1" applyFill="1" applyBorder="1" applyAlignment="1" applyProtection="1">
      <alignment horizontal="center"/>
      <protection hidden="1"/>
    </xf>
    <xf numFmtId="0" fontId="24" fillId="0" borderId="10" xfId="1" applyFont="1" applyFill="1" applyBorder="1" applyAlignment="1" applyProtection="1">
      <alignment horizontal="center"/>
      <protection hidden="1"/>
    </xf>
    <xf numFmtId="0" fontId="24" fillId="5" borderId="99" xfId="1" applyFont="1" applyFill="1" applyBorder="1" applyAlignment="1" applyProtection="1">
      <alignment horizontal="center"/>
      <protection locked="0"/>
    </xf>
    <xf numFmtId="167" fontId="24" fillId="5" borderId="100" xfId="1" applyNumberFormat="1" applyFont="1" applyFill="1" applyBorder="1" applyAlignment="1" applyProtection="1">
      <alignment horizontal="center"/>
      <protection locked="0"/>
    </xf>
    <xf numFmtId="0" fontId="24" fillId="5" borderId="101" xfId="1" applyFont="1" applyFill="1" applyBorder="1" applyAlignment="1" applyProtection="1">
      <alignment horizontal="center"/>
      <protection locked="0"/>
    </xf>
    <xf numFmtId="167" fontId="8" fillId="0" borderId="23" xfId="0" quotePrefix="1" applyNumberFormat="1" applyFont="1" applyBorder="1" applyAlignment="1" applyProtection="1">
      <alignment horizontal="right" vertical="center"/>
      <protection hidden="1"/>
    </xf>
    <xf numFmtId="167" fontId="8" fillId="0" borderId="102" xfId="0" quotePrefix="1" applyNumberFormat="1" applyFont="1" applyBorder="1" applyAlignment="1" applyProtection="1">
      <alignment horizontal="right" vertical="center"/>
      <protection hidden="1"/>
    </xf>
    <xf numFmtId="0" fontId="1" fillId="0" borderId="0" xfId="1" applyFont="1" applyFill="1" applyBorder="1" applyProtection="1">
      <protection hidden="1"/>
    </xf>
    <xf numFmtId="0" fontId="21" fillId="12" borderId="67" xfId="1" applyFont="1" applyFill="1" applyBorder="1" applyProtection="1">
      <protection locked="0"/>
    </xf>
    <xf numFmtId="0" fontId="1" fillId="0" borderId="2" xfId="1" applyFont="1" applyBorder="1" applyAlignment="1" applyProtection="1">
      <alignment horizontal="center"/>
      <protection hidden="1"/>
    </xf>
    <xf numFmtId="0" fontId="21" fillId="0" borderId="63" xfId="1" applyFont="1" applyBorder="1" applyAlignment="1" applyProtection="1">
      <alignment horizontal="center"/>
      <protection hidden="1"/>
    </xf>
    <xf numFmtId="0" fontId="21" fillId="0" borderId="63" xfId="1" applyFont="1" applyBorder="1" applyAlignment="1" applyProtection="1">
      <alignment horizontal="center"/>
      <protection hidden="1"/>
    </xf>
    <xf numFmtId="0" fontId="1" fillId="0" borderId="2" xfId="1" applyFont="1" applyBorder="1" applyAlignment="1" applyProtection="1">
      <alignment horizontal="center"/>
      <protection hidden="1"/>
    </xf>
    <xf numFmtId="167" fontId="0" fillId="0" borderId="0" xfId="0" applyNumberFormat="1" applyProtection="1"/>
    <xf numFmtId="164" fontId="8" fillId="12" borderId="8" xfId="0" applyNumberFormat="1" applyFont="1" applyFill="1" applyBorder="1" applyAlignment="1" applyProtection="1">
      <alignment horizontal="right" vertical="center"/>
      <protection hidden="1"/>
    </xf>
    <xf numFmtId="1" fontId="3" fillId="0" borderId="0" xfId="0" applyNumberFormat="1" applyFont="1" applyFill="1" applyAlignment="1" applyProtection="1">
      <alignment horizontal="right"/>
      <protection hidden="1"/>
    </xf>
    <xf numFmtId="1" fontId="7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right" vertical="center"/>
      <protection hidden="1"/>
    </xf>
    <xf numFmtId="1" fontId="7" fillId="0" borderId="13" xfId="0" quotePrefix="1" applyNumberFormat="1" applyFont="1" applyFill="1" applyBorder="1" applyAlignment="1" applyProtection="1">
      <alignment horizontal="right" vertical="center"/>
      <protection hidden="1"/>
    </xf>
    <xf numFmtId="1" fontId="8" fillId="0" borderId="2" xfId="0" applyNumberFormat="1" applyFont="1" applyFill="1" applyBorder="1" applyAlignment="1" applyProtection="1">
      <alignment horizontal="right" vertical="center"/>
      <protection hidden="1"/>
    </xf>
    <xf numFmtId="1" fontId="8" fillId="0" borderId="0" xfId="0" applyNumberFormat="1" applyFont="1" applyFill="1" applyAlignment="1" applyProtection="1">
      <alignment horizontal="right"/>
      <protection hidden="1"/>
    </xf>
    <xf numFmtId="1" fontId="8" fillId="0" borderId="2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Alignment="1" applyProtection="1">
      <alignment horizontal="right" vertical="top"/>
      <protection hidden="1"/>
    </xf>
    <xf numFmtId="1" fontId="2" fillId="0" borderId="0" xfId="0" applyNumberFormat="1" applyFont="1" applyFill="1" applyAlignment="1" applyProtection="1">
      <alignment horizontal="right"/>
      <protection hidden="1"/>
    </xf>
    <xf numFmtId="1" fontId="2" fillId="0" borderId="2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Alignment="1" applyProtection="1">
      <alignment horizontal="right" vertical="center"/>
      <protection hidden="1"/>
    </xf>
    <xf numFmtId="1" fontId="3" fillId="0" borderId="2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Alignment="1" applyProtection="1">
      <alignment horizontal="right"/>
      <protection hidden="1"/>
    </xf>
    <xf numFmtId="1" fontId="8" fillId="0" borderId="0" xfId="0" applyNumberFormat="1" applyFont="1" applyFill="1" applyBorder="1" applyAlignment="1" applyProtection="1">
      <alignment horizontal="right" vertical="center"/>
      <protection hidden="1"/>
    </xf>
    <xf numFmtId="1" fontId="38" fillId="0" borderId="2" xfId="0" applyNumberFormat="1" applyFont="1" applyFill="1" applyBorder="1" applyAlignment="1" applyProtection="1">
      <alignment horizontal="right" vertical="center"/>
      <protection hidden="1"/>
    </xf>
    <xf numFmtId="164" fontId="24" fillId="13" borderId="8" xfId="1" applyNumberFormat="1" applyFont="1" applyFill="1" applyBorder="1" applyAlignment="1" applyProtection="1">
      <alignment horizontal="center"/>
      <protection hidden="1"/>
    </xf>
    <xf numFmtId="1" fontId="24" fillId="13" borderId="8" xfId="1" applyNumberFormat="1" applyFont="1" applyFill="1" applyBorder="1" applyAlignment="1" applyProtection="1">
      <alignment horizontal="center"/>
      <protection hidden="1"/>
    </xf>
    <xf numFmtId="164" fontId="24" fillId="13" borderId="17" xfId="1" applyNumberFormat="1" applyFont="1" applyFill="1" applyBorder="1" applyAlignment="1" applyProtection="1">
      <alignment horizontal="center"/>
      <protection hidden="1"/>
    </xf>
    <xf numFmtId="164" fontId="24" fillId="14" borderId="8" xfId="1" applyNumberFormat="1" applyFont="1" applyFill="1" applyBorder="1" applyAlignment="1" applyProtection="1">
      <alignment horizontal="center"/>
      <protection hidden="1"/>
    </xf>
    <xf numFmtId="0" fontId="40" fillId="14" borderId="8" xfId="0" applyFont="1" applyFill="1" applyBorder="1" applyAlignment="1" applyProtection="1">
      <alignment horizontal="center"/>
      <protection hidden="1"/>
    </xf>
    <xf numFmtId="0" fontId="0" fillId="12" borderId="8" xfId="0" applyFill="1" applyBorder="1" applyAlignment="1" applyProtection="1">
      <alignment horizontal="center"/>
      <protection locked="0" hidden="1"/>
    </xf>
    <xf numFmtId="169" fontId="24" fillId="13" borderId="8" xfId="1" quotePrefix="1" applyNumberFormat="1" applyFont="1" applyFill="1" applyBorder="1" applyAlignment="1" applyProtection="1">
      <alignment horizontal="center"/>
      <protection hidden="1"/>
    </xf>
    <xf numFmtId="164" fontId="24" fillId="0" borderId="17" xfId="1" applyNumberFormat="1" applyFont="1" applyFill="1" applyBorder="1" applyAlignment="1" applyProtection="1">
      <alignment horizontal="center"/>
      <protection hidden="1"/>
    </xf>
    <xf numFmtId="0" fontId="0" fillId="12" borderId="8" xfId="0" applyFill="1" applyBorder="1" applyAlignment="1" applyProtection="1">
      <alignment horizontal="center"/>
      <protection locked="0"/>
    </xf>
    <xf numFmtId="0" fontId="0" fillId="0" borderId="21" xfId="0" applyBorder="1"/>
    <xf numFmtId="0" fontId="0" fillId="14" borderId="0" xfId="0" applyFill="1"/>
    <xf numFmtId="0" fontId="0" fillId="0" borderId="17" xfId="0" applyBorder="1"/>
    <xf numFmtId="0" fontId="0" fillId="14" borderId="7" xfId="0" applyFill="1" applyBorder="1"/>
    <xf numFmtId="0" fontId="0" fillId="0" borderId="10" xfId="0" applyBorder="1"/>
    <xf numFmtId="0" fontId="0" fillId="0" borderId="8" xfId="0" applyBorder="1" applyAlignment="1">
      <alignment horizontal="center"/>
    </xf>
    <xf numFmtId="169" fontId="24" fillId="14" borderId="8" xfId="1" applyNumberFormat="1" applyFont="1" applyFill="1" applyBorder="1" applyAlignment="1" applyProtection="1">
      <alignment horizontal="center"/>
      <protection hidden="1"/>
    </xf>
    <xf numFmtId="169" fontId="24" fillId="13" borderId="8" xfId="1" applyNumberFormat="1" applyFont="1" applyFill="1" applyBorder="1" applyAlignment="1" applyProtection="1">
      <alignment horizontal="center"/>
      <protection hidden="1"/>
    </xf>
    <xf numFmtId="0" fontId="24" fillId="0" borderId="72" xfId="1" applyFont="1" applyFill="1" applyBorder="1" applyAlignment="1" applyProtection="1">
      <alignment horizontal="center"/>
      <protection hidden="1"/>
    </xf>
    <xf numFmtId="0" fontId="0" fillId="14" borderId="8" xfId="0" applyFill="1" applyBorder="1" applyAlignment="1"/>
    <xf numFmtId="0" fontId="0" fillId="14" borderId="59" xfId="0" applyFill="1" applyBorder="1"/>
    <xf numFmtId="0" fontId="0" fillId="0" borderId="8" xfId="0" applyBorder="1"/>
    <xf numFmtId="0" fontId="24" fillId="14" borderId="8" xfId="1" applyFont="1" applyFill="1" applyBorder="1" applyAlignment="1" applyProtection="1">
      <alignment horizontal="center"/>
      <protection hidden="1"/>
    </xf>
    <xf numFmtId="0" fontId="0" fillId="14" borderId="21" xfId="0" applyFill="1" applyBorder="1" applyAlignment="1"/>
    <xf numFmtId="0" fontId="0" fillId="14" borderId="8" xfId="0" applyFill="1" applyBorder="1"/>
    <xf numFmtId="0" fontId="41" fillId="0" borderId="59" xfId="1" applyFont="1" applyFill="1" applyBorder="1" applyAlignment="1" applyProtection="1">
      <alignment horizontal="center" wrapText="1"/>
      <protection hidden="1"/>
    </xf>
    <xf numFmtId="0" fontId="0" fillId="14" borderId="22" xfId="0" applyFill="1" applyBorder="1"/>
    <xf numFmtId="0" fontId="0" fillId="0" borderId="18" xfId="0" applyBorder="1" applyAlignment="1">
      <alignment horizontal="center" wrapText="1"/>
    </xf>
    <xf numFmtId="0" fontId="0" fillId="0" borderId="0" xfId="0" applyBorder="1"/>
    <xf numFmtId="0" fontId="0" fillId="14" borderId="0" xfId="0" applyFill="1" applyBorder="1"/>
    <xf numFmtId="0" fontId="24" fillId="14" borderId="0" xfId="1" applyFont="1" applyFill="1" applyProtection="1">
      <protection hidden="1"/>
    </xf>
    <xf numFmtId="0" fontId="1" fillId="14" borderId="0" xfId="1" applyFont="1" applyFill="1" applyProtection="1">
      <protection hidden="1"/>
    </xf>
    <xf numFmtId="0" fontId="1" fillId="14" borderId="0" xfId="1" applyFont="1" applyFill="1" applyBorder="1" applyProtection="1">
      <protection hidden="1"/>
    </xf>
    <xf numFmtId="0" fontId="1" fillId="14" borderId="67" xfId="1" applyFont="1" applyFill="1" applyBorder="1" applyProtection="1">
      <protection hidden="1"/>
    </xf>
    <xf numFmtId="0" fontId="43" fillId="14" borderId="0" xfId="0" applyFont="1" applyFill="1"/>
    <xf numFmtId="0" fontId="0" fillId="12" borderId="0" xfId="0" applyFill="1"/>
    <xf numFmtId="0" fontId="0" fillId="0" borderId="8" xfId="0" applyBorder="1" applyAlignment="1" applyProtection="1">
      <alignment horizontal="center"/>
    </xf>
    <xf numFmtId="1" fontId="24" fillId="0" borderId="17" xfId="1" applyNumberFormat="1" applyFont="1" applyFill="1" applyBorder="1" applyAlignment="1" applyProtection="1">
      <alignment horizontal="center"/>
      <protection hidden="1"/>
    </xf>
    <xf numFmtId="1" fontId="21" fillId="0" borderId="67" xfId="1" applyNumberFormat="1" applyFont="1" applyFill="1" applyBorder="1" applyProtection="1"/>
    <xf numFmtId="0" fontId="21" fillId="0" borderId="67" xfId="1" applyFont="1" applyFill="1" applyBorder="1" applyProtection="1"/>
    <xf numFmtId="0" fontId="42" fillId="0" borderId="0" xfId="0" applyFont="1" applyProtection="1"/>
    <xf numFmtId="1" fontId="0" fillId="0" borderId="0" xfId="0" applyNumberFormat="1" applyProtection="1"/>
    <xf numFmtId="0" fontId="0" fillId="14" borderId="0" xfId="0" applyFill="1" applyProtection="1"/>
    <xf numFmtId="0" fontId="42" fillId="12" borderId="20" xfId="0" applyFont="1" applyFill="1" applyBorder="1" applyAlignment="1" applyProtection="1">
      <alignment horizontal="center" vertical="center"/>
      <protection locked="0"/>
    </xf>
    <xf numFmtId="164" fontId="24" fillId="14" borderId="10" xfId="1" applyNumberFormat="1" applyFont="1" applyFill="1" applyBorder="1" applyAlignment="1" applyProtection="1">
      <alignment horizontal="center"/>
      <protection hidden="1"/>
    </xf>
    <xf numFmtId="0" fontId="0" fillId="14" borderId="17" xfId="0" applyFill="1" applyBorder="1" applyAlignment="1"/>
    <xf numFmtId="0" fontId="24" fillId="14" borderId="71" xfId="1" applyFont="1" applyFill="1" applyBorder="1" applyAlignment="1" applyProtection="1">
      <alignment horizontal="center"/>
      <protection hidden="1"/>
    </xf>
    <xf numFmtId="164" fontId="24" fillId="14" borderId="17" xfId="1" applyNumberFormat="1" applyFont="1" applyFill="1" applyBorder="1" applyAlignment="1" applyProtection="1">
      <alignment horizontal="center"/>
      <protection hidden="1"/>
    </xf>
    <xf numFmtId="0" fontId="24" fillId="0" borderId="106" xfId="1" quotePrefix="1" applyFont="1" applyFill="1" applyBorder="1" applyAlignment="1" applyProtection="1">
      <alignment horizontal="center"/>
      <protection hidden="1"/>
    </xf>
    <xf numFmtId="0" fontId="24" fillId="0" borderId="107" xfId="1" applyFont="1" applyFill="1" applyBorder="1" applyAlignment="1" applyProtection="1">
      <alignment horizontal="center"/>
      <protection hidden="1"/>
    </xf>
    <xf numFmtId="0" fontId="0" fillId="0" borderId="108" xfId="0" applyFill="1" applyBorder="1"/>
    <xf numFmtId="0" fontId="0" fillId="0" borderId="109" xfId="0" applyBorder="1"/>
    <xf numFmtId="164" fontId="24" fillId="0" borderId="110" xfId="1" applyNumberFormat="1" applyFont="1" applyFill="1" applyBorder="1" applyAlignment="1" applyProtection="1">
      <alignment horizontal="center"/>
      <protection hidden="1"/>
    </xf>
    <xf numFmtId="164" fontId="24" fillId="0" borderId="111" xfId="1" applyNumberFormat="1" applyFont="1" applyFill="1" applyBorder="1" applyAlignment="1" applyProtection="1">
      <alignment horizontal="center"/>
      <protection hidden="1"/>
    </xf>
    <xf numFmtId="164" fontId="24" fillId="13" borderId="110" xfId="1" applyNumberFormat="1" applyFont="1" applyFill="1" applyBorder="1" applyAlignment="1" applyProtection="1">
      <alignment horizontal="center"/>
      <protection hidden="1"/>
    </xf>
    <xf numFmtId="164" fontId="24" fillId="13" borderId="111" xfId="1" applyNumberFormat="1" applyFont="1" applyFill="1" applyBorder="1" applyAlignment="1" applyProtection="1">
      <alignment horizontal="center"/>
      <protection hidden="1"/>
    </xf>
    <xf numFmtId="164" fontId="24" fillId="13" borderId="112" xfId="1" applyNumberFormat="1" applyFont="1" applyFill="1" applyBorder="1" applyAlignment="1" applyProtection="1">
      <alignment horizontal="center"/>
      <protection hidden="1"/>
    </xf>
    <xf numFmtId="1" fontId="24" fillId="13" borderId="113" xfId="1" applyNumberFormat="1" applyFont="1" applyFill="1" applyBorder="1" applyAlignment="1" applyProtection="1">
      <alignment horizontal="center"/>
      <protection hidden="1"/>
    </xf>
    <xf numFmtId="164" fontId="24" fillId="13" borderId="114" xfId="1" applyNumberFormat="1" applyFont="1" applyFill="1" applyBorder="1" applyAlignment="1" applyProtection="1">
      <alignment horizontal="center"/>
      <protection hidden="1"/>
    </xf>
    <xf numFmtId="0" fontId="44" fillId="0" borderId="0" xfId="0" applyFont="1"/>
    <xf numFmtId="164" fontId="24" fillId="0" borderId="0" xfId="1" applyNumberFormat="1" applyFont="1" applyFill="1" applyBorder="1" applyAlignment="1" applyProtection="1">
      <alignment horizontal="center"/>
      <protection hidden="1"/>
    </xf>
    <xf numFmtId="1" fontId="24" fillId="13" borderId="5" xfId="1" applyNumberFormat="1" applyFont="1" applyFill="1" applyBorder="1" applyAlignment="1" applyProtection="1">
      <alignment horizontal="center"/>
      <protection hidden="1"/>
    </xf>
    <xf numFmtId="164" fontId="24" fillId="13" borderId="5" xfId="1" applyNumberFormat="1" applyFont="1" applyFill="1" applyBorder="1" applyAlignment="1" applyProtection="1">
      <alignment horizontal="center"/>
      <protection hidden="1"/>
    </xf>
    <xf numFmtId="1" fontId="24" fillId="13" borderId="59" xfId="1" applyNumberFormat="1" applyFont="1" applyFill="1" applyBorder="1" applyAlignment="1" applyProtection="1">
      <alignment horizontal="center"/>
      <protection hidden="1"/>
    </xf>
    <xf numFmtId="164" fontId="24" fillId="13" borderId="59" xfId="1" applyNumberFormat="1" applyFont="1" applyFill="1" applyBorder="1" applyAlignment="1" applyProtection="1">
      <alignment horizontal="center"/>
      <protection hidden="1"/>
    </xf>
    <xf numFmtId="1" fontId="24" fillId="0" borderId="21" xfId="1" applyNumberFormat="1" applyFont="1" applyFill="1" applyBorder="1" applyAlignment="1" applyProtection="1">
      <alignment horizontal="center"/>
      <protection hidden="1"/>
    </xf>
    <xf numFmtId="164" fontId="24" fillId="0" borderId="21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/>
    <xf numFmtId="1" fontId="0" fillId="0" borderId="0" xfId="0" applyNumberFormat="1" applyAlignment="1" applyProtection="1">
      <alignment horizontal="left"/>
    </xf>
    <xf numFmtId="164" fontId="26" fillId="13" borderId="115" xfId="1" applyNumberFormat="1" applyFont="1" applyFill="1" applyBorder="1" applyAlignment="1" applyProtection="1">
      <alignment horizontal="center"/>
      <protection hidden="1"/>
    </xf>
    <xf numFmtId="1" fontId="26" fillId="13" borderId="116" xfId="1" applyNumberFormat="1" applyFont="1" applyFill="1" applyBorder="1" applyAlignment="1" applyProtection="1">
      <alignment horizontal="center"/>
      <protection hidden="1"/>
    </xf>
    <xf numFmtId="164" fontId="26" fillId="13" borderId="117" xfId="1" applyNumberFormat="1" applyFont="1" applyFill="1" applyBorder="1" applyAlignment="1" applyProtection="1">
      <alignment horizontal="center"/>
      <protection hidden="1"/>
    </xf>
    <xf numFmtId="0" fontId="47" fillId="0" borderId="0" xfId="0" applyFont="1"/>
    <xf numFmtId="0" fontId="46" fillId="0" borderId="0" xfId="0" applyFont="1"/>
    <xf numFmtId="164" fontId="8" fillId="12" borderId="22" xfId="0" applyNumberFormat="1" applyFont="1" applyFill="1" applyBorder="1" applyAlignment="1" applyProtection="1">
      <alignment horizontal="center" vertical="center"/>
      <protection locked="0" hidden="1"/>
    </xf>
    <xf numFmtId="164" fontId="8" fillId="12" borderId="27" xfId="0" applyNumberFormat="1" applyFont="1" applyFill="1" applyBorder="1" applyAlignment="1" applyProtection="1">
      <alignment horizontal="center" vertical="center"/>
      <protection locked="0" hidden="1"/>
    </xf>
    <xf numFmtId="164" fontId="8" fillId="12" borderId="10" xfId="0" applyNumberFormat="1" applyFont="1" applyFill="1" applyBorder="1" applyAlignment="1" applyProtection="1">
      <alignment horizontal="center" vertical="center"/>
      <protection locked="0" hidden="1"/>
    </xf>
    <xf numFmtId="164" fontId="45" fillId="0" borderId="118" xfId="1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</xf>
    <xf numFmtId="0" fontId="47" fillId="0" borderId="1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1" fillId="0" borderId="10" xfId="1" applyFont="1" applyFill="1" applyBorder="1" applyAlignment="1" applyProtection="1">
      <alignment horizontal="center" wrapText="1"/>
      <protection hidden="1"/>
    </xf>
    <xf numFmtId="0" fontId="39" fillId="0" borderId="17" xfId="0" applyFont="1" applyBorder="1" applyAlignment="1"/>
    <xf numFmtId="0" fontId="41" fillId="0" borderId="103" xfId="1" applyFont="1" applyFill="1" applyBorder="1" applyAlignment="1" applyProtection="1">
      <alignment horizontal="center" wrapText="1"/>
      <protection hidden="1"/>
    </xf>
    <xf numFmtId="0" fontId="0" fillId="0" borderId="104" xfId="0" applyBorder="1" applyAlignment="1"/>
    <xf numFmtId="0" fontId="0" fillId="0" borderId="105" xfId="0" applyBorder="1" applyAlignment="1"/>
    <xf numFmtId="0" fontId="41" fillId="0" borderId="21" xfId="1" applyFont="1" applyFill="1" applyBorder="1" applyAlignment="1" applyProtection="1">
      <alignment horizontal="center" wrapText="1"/>
      <protection hidden="1"/>
    </xf>
    <xf numFmtId="0" fontId="0" fillId="0" borderId="21" xfId="0" applyBorder="1" applyAlignment="1"/>
    <xf numFmtId="0" fontId="0" fillId="0" borderId="17" xfId="0" applyBorder="1" applyAlignment="1"/>
    <xf numFmtId="2" fontId="8" fillId="12" borderId="0" xfId="0" applyNumberFormat="1" applyFont="1" applyFill="1" applyBorder="1" applyAlignment="1" applyProtection="1">
      <alignment horizontal="center"/>
      <protection locked="0" hidden="1"/>
    </xf>
    <xf numFmtId="0" fontId="0" fillId="12" borderId="0" xfId="0" applyFill="1" applyAlignment="1" applyProtection="1">
      <alignment horizontal="center"/>
      <protection locked="0"/>
    </xf>
    <xf numFmtId="0" fontId="26" fillId="0" borderId="15" xfId="1" applyFont="1" applyFill="1" applyBorder="1" applyAlignment="1" applyProtection="1">
      <alignment horizontal="center" vertical="top" wrapText="1"/>
      <protection hidden="1"/>
    </xf>
    <xf numFmtId="0" fontId="26" fillId="0" borderId="14" xfId="1" applyFont="1" applyFill="1" applyBorder="1" applyAlignment="1" applyProtection="1">
      <alignment horizontal="center" vertical="top" wrapText="1"/>
      <protection hidden="1"/>
    </xf>
    <xf numFmtId="0" fontId="26" fillId="0" borderId="4" xfId="1" applyFont="1" applyFill="1" applyBorder="1" applyAlignment="1" applyProtection="1">
      <alignment horizontal="center" vertical="top" wrapText="1"/>
      <protection hidden="1"/>
    </xf>
    <xf numFmtId="0" fontId="26" fillId="0" borderId="4" xfId="1" applyFont="1" applyFill="1" applyBorder="1" applyAlignment="1" applyProtection="1">
      <alignment horizontal="center" vertical="top"/>
      <protection hidden="1"/>
    </xf>
    <xf numFmtId="0" fontId="26" fillId="0" borderId="14" xfId="1" applyFont="1" applyFill="1" applyBorder="1" applyAlignment="1" applyProtection="1">
      <alignment horizontal="center" vertical="top"/>
      <protection hidden="1"/>
    </xf>
    <xf numFmtId="0" fontId="26" fillId="0" borderId="15" xfId="1" applyFont="1" applyFill="1" applyBorder="1" applyAlignment="1" applyProtection="1">
      <alignment horizontal="center" vertical="top"/>
      <protection hidden="1"/>
    </xf>
    <xf numFmtId="0" fontId="1" fillId="0" borderId="22" xfId="1" applyFont="1" applyBorder="1" applyAlignment="1" applyProtection="1">
      <alignment horizontal="center"/>
      <protection hidden="1"/>
    </xf>
    <xf numFmtId="0" fontId="1" fillId="0" borderId="79" xfId="1" applyFont="1" applyBorder="1" applyAlignment="1" applyProtection="1">
      <alignment horizontal="center"/>
      <protection hidden="1"/>
    </xf>
    <xf numFmtId="0" fontId="1" fillId="0" borderId="71" xfId="1" applyFont="1" applyBorder="1" applyAlignment="1" applyProtection="1">
      <alignment horizontal="center"/>
      <protection hidden="1"/>
    </xf>
    <xf numFmtId="0" fontId="1" fillId="0" borderId="2" xfId="1" applyFont="1" applyBorder="1" applyAlignment="1" applyProtection="1">
      <alignment horizontal="center"/>
      <protection hidden="1"/>
    </xf>
    <xf numFmtId="0" fontId="33" fillId="0" borderId="0" xfId="1" applyFont="1" applyAlignment="1" applyProtection="1">
      <alignment horizontal="left"/>
      <protection hidden="1"/>
    </xf>
    <xf numFmtId="0" fontId="35" fillId="0" borderId="0" xfId="0" applyFont="1" applyAlignment="1">
      <alignment horizontal="left"/>
    </xf>
    <xf numFmtId="0" fontId="21" fillId="11" borderId="60" xfId="1" applyFont="1" applyFill="1" applyBorder="1" applyAlignment="1" applyProtection="1">
      <alignment horizontal="center"/>
      <protection hidden="1"/>
    </xf>
    <xf numFmtId="0" fontId="21" fillId="11" borderId="63" xfId="1" applyFont="1" applyFill="1" applyBorder="1" applyAlignment="1" applyProtection="1">
      <alignment horizontal="center"/>
      <protection hidden="1"/>
    </xf>
    <xf numFmtId="0" fontId="1" fillId="0" borderId="78" xfId="1" applyFont="1" applyBorder="1" applyAlignment="1" applyProtection="1">
      <alignment horizontal="center"/>
      <protection hidden="1"/>
    </xf>
    <xf numFmtId="0" fontId="21" fillId="0" borderId="60" xfId="1" applyFont="1" applyBorder="1" applyAlignment="1" applyProtection="1">
      <alignment horizontal="center"/>
      <protection hidden="1"/>
    </xf>
    <xf numFmtId="0" fontId="21" fillId="0" borderId="63" xfId="1" applyFont="1" applyBorder="1" applyAlignment="1" applyProtection="1">
      <alignment horizontal="center"/>
      <protection hidden="1"/>
    </xf>
    <xf numFmtId="0" fontId="24" fillId="0" borderId="0" xfId="1" applyFont="1" applyAlignment="1" applyProtection="1">
      <alignment horizontal="left"/>
      <protection hidden="1"/>
    </xf>
    <xf numFmtId="0" fontId="0" fillId="0" borderId="0" xfId="0" applyAlignment="1"/>
    <xf numFmtId="1" fontId="36" fillId="0" borderId="5" xfId="0" applyNumberFormat="1" applyFont="1" applyFill="1" applyBorder="1" applyAlignment="1" applyProtection="1">
      <alignment horizontal="center" textRotation="90"/>
      <protection hidden="1"/>
    </xf>
    <xf numFmtId="0" fontId="37" fillId="0" borderId="7" xfId="0" applyFont="1" applyFill="1" applyBorder="1" applyAlignment="1">
      <alignment textRotation="90"/>
    </xf>
    <xf numFmtId="14" fontId="8" fillId="5" borderId="2" xfId="0" applyNumberFormat="1" applyFont="1" applyFill="1" applyBorder="1" applyAlignment="1" applyProtection="1">
      <alignment horizontal="left" vertical="top"/>
      <protection locked="0"/>
    </xf>
    <xf numFmtId="1" fontId="7" fillId="0" borderId="6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1" fontId="7" fillId="0" borderId="16" xfId="0" applyNumberFormat="1" applyFont="1" applyBorder="1" applyAlignment="1" applyProtection="1">
      <alignment horizontal="center"/>
      <protection hidden="1"/>
    </xf>
    <xf numFmtId="1" fontId="10" fillId="0" borderId="6" xfId="0" applyNumberFormat="1" applyFont="1" applyBorder="1" applyAlignment="1" applyProtection="1">
      <alignment horizontal="center" vertical="center"/>
      <protection hidden="1"/>
    </xf>
    <xf numFmtId="1" fontId="10" fillId="0" borderId="16" xfId="0" applyNumberFormat="1" applyFont="1" applyBorder="1" applyAlignment="1" applyProtection="1">
      <alignment horizontal="center" vertical="center"/>
      <protection hidden="1"/>
    </xf>
    <xf numFmtId="1" fontId="7" fillId="0" borderId="6" xfId="0" applyNumberFormat="1" applyFont="1" applyBorder="1" applyAlignment="1" applyProtection="1">
      <alignment horizontal="center" vertical="center"/>
      <protection hidden="1"/>
    </xf>
    <xf numFmtId="1" fontId="7" fillId="0" borderId="16" xfId="0" applyNumberFormat="1" applyFont="1" applyBorder="1" applyAlignment="1" applyProtection="1">
      <alignment horizontal="center" vertical="center"/>
      <protection hidden="1"/>
    </xf>
    <xf numFmtId="1" fontId="7" fillId="7" borderId="6" xfId="0" applyNumberFormat="1" applyFont="1" applyFill="1" applyBorder="1" applyAlignment="1" applyProtection="1">
      <alignment horizontal="center"/>
      <protection hidden="1"/>
    </xf>
    <xf numFmtId="1" fontId="7" fillId="7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1" fontId="10" fillId="0" borderId="6" xfId="0" applyNumberFormat="1" applyFont="1" applyBorder="1" applyAlignment="1" applyProtection="1">
      <alignment horizontal="center" vertical="top"/>
      <protection hidden="1"/>
    </xf>
    <xf numFmtId="1" fontId="10" fillId="0" borderId="16" xfId="0" applyNumberFormat="1" applyFont="1" applyBorder="1" applyAlignment="1" applyProtection="1">
      <alignment horizontal="center" vertical="top"/>
      <protection hidden="1"/>
    </xf>
    <xf numFmtId="1" fontId="7" fillId="0" borderId="6" xfId="0" applyNumberFormat="1" applyFont="1" applyBorder="1" applyAlignment="1" applyProtection="1">
      <alignment horizontal="center" vertical="top"/>
      <protection hidden="1"/>
    </xf>
    <xf numFmtId="1" fontId="7" fillId="0" borderId="16" xfId="0" applyNumberFormat="1" applyFont="1" applyBorder="1" applyAlignment="1" applyProtection="1">
      <alignment horizontal="center" vertical="top"/>
      <protection hidden="1"/>
    </xf>
    <xf numFmtId="1" fontId="7" fillId="6" borderId="0" xfId="0" applyNumberFormat="1" applyFont="1" applyFill="1" applyBorder="1" applyAlignment="1" applyProtection="1">
      <alignment horizontal="center" vertical="top"/>
      <protection hidden="1"/>
    </xf>
    <xf numFmtId="1" fontId="7" fillId="6" borderId="12" xfId="0" applyNumberFormat="1" applyFont="1" applyFill="1" applyBorder="1" applyAlignment="1" applyProtection="1">
      <alignment horizontal="center" vertical="top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1" fontId="13" fillId="0" borderId="14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 vertical="top"/>
      <protection hidden="1"/>
    </xf>
    <xf numFmtId="1" fontId="10" fillId="0" borderId="6" xfId="0" applyNumberFormat="1" applyFont="1" applyBorder="1" applyAlignment="1" applyProtection="1">
      <alignment horizontal="center"/>
      <protection hidden="1"/>
    </xf>
    <xf numFmtId="1" fontId="10" fillId="0" borderId="16" xfId="0" applyNumberFormat="1" applyFont="1" applyBorder="1" applyAlignment="1" applyProtection="1">
      <alignment horizontal="center"/>
      <protection hidden="1"/>
    </xf>
    <xf numFmtId="1" fontId="7" fillId="0" borderId="6" xfId="0" quotePrefix="1" applyNumberFormat="1" applyFont="1" applyBorder="1" applyAlignment="1" applyProtection="1">
      <alignment horizontal="center"/>
      <protection hidden="1"/>
    </xf>
    <xf numFmtId="1" fontId="7" fillId="0" borderId="16" xfId="0" quotePrefix="1" applyNumberFormat="1" applyFont="1" applyBorder="1" applyAlignment="1" applyProtection="1">
      <alignment horizont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1" fontId="11" fillId="0" borderId="16" xfId="0" applyNumberFormat="1" applyFont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1" fontId="10" fillId="0" borderId="15" xfId="0" applyNumberFormat="1" applyFont="1" applyBorder="1" applyAlignment="1" applyProtection="1">
      <alignment horizontal="center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1" fontId="12" fillId="0" borderId="14" xfId="0" applyNumberFormat="1" applyFont="1" applyBorder="1" applyAlignment="1" applyProtection="1">
      <alignment horizontal="center"/>
      <protection hidden="1"/>
    </xf>
  </cellXfs>
  <cellStyles count="2">
    <cellStyle name="Standard" xfId="0" builtinId="0"/>
    <cellStyle name="Standard_Arbeitszeitkonto_Übersicht" xfId="1" xr:uid="{00000000-0005-0000-0000-000001000000}"/>
  </cellStyles>
  <dxfs count="9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61"/>
      </font>
    </dxf>
    <dxf>
      <font>
        <condense val="0"/>
        <extend val="0"/>
        <color indexed="17"/>
      </font>
    </dxf>
    <dxf>
      <font>
        <condense val="0"/>
        <extend val="0"/>
        <color indexed="6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24</xdr:row>
      <xdr:rowOff>28575</xdr:rowOff>
    </xdr:from>
    <xdr:to>
      <xdr:col>22</xdr:col>
      <xdr:colOff>47625</xdr:colOff>
      <xdr:row>27</xdr:row>
      <xdr:rowOff>57150</xdr:rowOff>
    </xdr:to>
    <xdr:sp macro="" textlink="">
      <xdr:nvSpPr>
        <xdr:cNvPr id="2" name="Pfeil nach lin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181725" y="5029200"/>
          <a:ext cx="657225" cy="638175"/>
        </a:xfrm>
        <a:prstGeom prst="leftArrow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13317" name="Grafik 3">
          <a:extLst>
            <a:ext uri="{FF2B5EF4-FFF2-40B4-BE49-F238E27FC236}">
              <a16:creationId xmlns:a16="http://schemas.microsoft.com/office/drawing/2014/main" id="{00000000-0008-0000-0C00-000005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0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 des Kindes (Kinderbetreuungstag)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effectLst/>
              <a:latin typeface="Verdana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152400</xdr:colOff>
      <xdr:row>1</xdr:row>
      <xdr:rowOff>28575</xdr:rowOff>
    </xdr:from>
    <xdr:to>
      <xdr:col>46</xdr:col>
      <xdr:colOff>485775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190500"/>
          <a:ext cx="3771900" cy="1819275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</a:rPr>
            <a:t>  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solange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nur die GELBEN Zellen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beschrieben werden    </a:t>
          </a:r>
          <a:endParaRPr lang="de-DE" sz="800" b="0" i="1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/>
            </a:rPr>
            <a:t> </a:t>
          </a:r>
          <a:endParaRPr lang="de-DE" sz="8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•  bei Abwesenheit den entspr. Buchstaben in die Spalte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/>
            </a:rPr>
            <a:t>(Sp. E) 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eintragen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F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Feiertag, der auf einen Arbeitstag fällt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U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Urlaub</a:t>
          </a:r>
        </a:p>
        <a:p>
          <a:pPr rtl="0"/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K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Krankheit</a:t>
          </a:r>
          <a:endParaRPr lang="de-DE" sz="800">
            <a:effectLst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B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 Krankheit des Kindes (Kinderbetreuungstag)</a:t>
          </a:r>
          <a:endParaRPr lang="de-DE" sz="800">
            <a:effectLst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  </a:t>
          </a:r>
          <a:r>
            <a:rPr lang="de-DE" sz="800" b="1" i="0" u="none" strike="noStrike" baseline="0">
              <a:solidFill>
                <a:srgbClr val="000000"/>
              </a:solidFill>
              <a:latin typeface="Verdana"/>
            </a:rPr>
            <a:t>A</a:t>
          </a:r>
          <a:r>
            <a:rPr lang="de-DE" sz="800" b="0" i="0" u="none" strike="noStrike" baseline="0">
              <a:solidFill>
                <a:srgbClr val="000000"/>
              </a:solidFill>
              <a:latin typeface="Verdana"/>
            </a:rPr>
            <a:t>  ganztägiger Ausgleich von Mehrarbeits- oder Überstunden</a:t>
          </a:r>
        </a:p>
      </xdr:txBody>
    </xdr:sp>
    <xdr:clientData/>
  </xdr:twoCellAnchor>
  <xdr:twoCellAnchor editAs="oneCell">
    <xdr:from>
      <xdr:col>42</xdr:col>
      <xdr:colOff>0</xdr:colOff>
      <xdr:row>19</xdr:row>
      <xdr:rowOff>0</xdr:rowOff>
    </xdr:from>
    <xdr:to>
      <xdr:col>45</xdr:col>
      <xdr:colOff>409575</xdr:colOff>
      <xdr:row>43</xdr:row>
      <xdr:rowOff>78685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2990850"/>
          <a:ext cx="2695575" cy="301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29"/>
  <sheetViews>
    <sheetView showGridLines="0" workbookViewId="0">
      <selection activeCell="W6" sqref="W6"/>
    </sheetView>
  </sheetViews>
  <sheetFormatPr baseColWidth="10" defaultRowHeight="12.75" x14ac:dyDescent="0.2"/>
  <cols>
    <col min="1" max="1" width="2" customWidth="1"/>
    <col min="3" max="3" width="7.42578125" hidden="1" customWidth="1"/>
    <col min="4" max="4" width="4.7109375" customWidth="1"/>
    <col min="5" max="6" width="6.7109375" customWidth="1"/>
    <col min="7" max="7" width="12" customWidth="1"/>
    <col min="8" max="8" width="6.7109375" hidden="1" customWidth="1"/>
    <col min="9" max="10" width="6.7109375" customWidth="1"/>
    <col min="11" max="11" width="6.7109375" hidden="1" customWidth="1"/>
    <col min="12" max="12" width="6.7109375" customWidth="1"/>
    <col min="13" max="13" width="6.85546875" customWidth="1"/>
    <col min="14" max="14" width="6.7109375" hidden="1" customWidth="1"/>
    <col min="15" max="15" width="4.7109375" customWidth="1"/>
    <col min="16" max="16" width="6.7109375" customWidth="1"/>
    <col min="17" max="17" width="8.42578125" customWidth="1"/>
    <col min="18" max="18" width="6.7109375" hidden="1" customWidth="1"/>
    <col min="19" max="19" width="4.7109375" hidden="1" customWidth="1"/>
    <col min="20" max="21" width="6.7109375" hidden="1" customWidth="1"/>
  </cols>
  <sheetData>
    <row r="1" spans="2:23" x14ac:dyDescent="0.2">
      <c r="C1" s="676"/>
      <c r="H1" s="676"/>
      <c r="K1" s="676"/>
      <c r="N1" s="676"/>
      <c r="R1" s="676"/>
    </row>
    <row r="2" spans="2:23" ht="19.5" x14ac:dyDescent="0.35">
      <c r="B2" s="724" t="s">
        <v>146</v>
      </c>
      <c r="C2" s="699"/>
      <c r="H2" s="676"/>
      <c r="K2" s="676"/>
      <c r="N2" s="676"/>
      <c r="R2" s="676"/>
    </row>
    <row r="3" spans="2:23" x14ac:dyDescent="0.2">
      <c r="C3" s="676"/>
      <c r="H3" s="676"/>
      <c r="K3" s="676"/>
      <c r="N3" s="676"/>
      <c r="R3" s="676"/>
    </row>
    <row r="4" spans="2:23" ht="15.75" x14ac:dyDescent="0.25">
      <c r="B4" s="501" t="s">
        <v>97</v>
      </c>
      <c r="C4" s="695"/>
      <c r="D4" s="500"/>
      <c r="E4" s="500"/>
      <c r="F4" s="500"/>
      <c r="G4" s="500"/>
      <c r="H4" s="696"/>
      <c r="I4" s="500"/>
      <c r="J4" s="703">
        <f>Übersicht!I4</f>
        <v>0</v>
      </c>
      <c r="K4" s="704"/>
      <c r="L4" s="502"/>
      <c r="M4" s="502"/>
      <c r="N4" s="698"/>
      <c r="O4" s="502"/>
      <c r="P4" s="502"/>
      <c r="Q4" s="500"/>
      <c r="R4" s="696"/>
      <c r="S4" s="500"/>
      <c r="T4" s="705" t="s">
        <v>110</v>
      </c>
      <c r="W4" s="705" t="s">
        <v>110</v>
      </c>
    </row>
    <row r="5" spans="2:23" ht="6" customHeight="1" x14ac:dyDescent="0.25">
      <c r="B5" s="500"/>
      <c r="C5" s="696"/>
      <c r="D5" s="500"/>
      <c r="E5" s="500"/>
      <c r="F5" s="500"/>
      <c r="G5" s="500"/>
      <c r="H5" s="696"/>
      <c r="I5" s="500"/>
      <c r="J5" s="500"/>
      <c r="K5" s="500"/>
      <c r="L5" s="500"/>
      <c r="M5" s="500"/>
      <c r="N5" s="696"/>
      <c r="O5" s="500"/>
      <c r="P5" s="500"/>
      <c r="Q5" s="500"/>
      <c r="R5" s="696"/>
      <c r="S5" s="500"/>
      <c r="T5" s="608"/>
      <c r="W5" s="608"/>
    </row>
    <row r="6" spans="2:23" ht="15.75" x14ac:dyDescent="0.25">
      <c r="B6" s="501" t="s">
        <v>98</v>
      </c>
      <c r="C6" s="695"/>
      <c r="D6" s="500"/>
      <c r="E6" s="500"/>
      <c r="F6" s="500"/>
      <c r="G6" s="500"/>
      <c r="H6" s="696"/>
      <c r="I6" s="500"/>
      <c r="J6" s="703">
        <f>Übersicht!I6</f>
        <v>0</v>
      </c>
      <c r="K6" s="704"/>
      <c r="L6" s="502"/>
      <c r="M6" s="502"/>
      <c r="N6" s="698"/>
      <c r="O6" s="502"/>
      <c r="P6" s="502"/>
      <c r="Q6" s="500"/>
      <c r="R6" s="696"/>
      <c r="S6" s="500"/>
      <c r="T6" s="706">
        <f>Übersicht!B11</f>
        <v>2018</v>
      </c>
      <c r="W6" s="733">
        <f>Übersicht!B11</f>
        <v>2018</v>
      </c>
    </row>
    <row r="7" spans="2:23" ht="6" customHeight="1" x14ac:dyDescent="0.25">
      <c r="B7" s="501"/>
      <c r="C7" s="695"/>
      <c r="D7" s="500"/>
      <c r="E7" s="500"/>
      <c r="F7" s="500"/>
      <c r="G7" s="500"/>
      <c r="H7" s="696"/>
      <c r="I7" s="500"/>
      <c r="J7" s="500"/>
      <c r="K7" s="500"/>
      <c r="L7" s="640"/>
      <c r="M7" s="640"/>
      <c r="N7" s="697"/>
      <c r="O7" s="640"/>
      <c r="P7" s="640"/>
      <c r="Q7" s="500"/>
      <c r="R7" s="696"/>
      <c r="S7" s="500"/>
      <c r="T7" s="608"/>
    </row>
    <row r="8" spans="2:23" ht="16.5" thickBot="1" x14ac:dyDescent="0.3">
      <c r="B8" s="501" t="s">
        <v>142</v>
      </c>
      <c r="C8" s="695"/>
      <c r="D8" s="500"/>
      <c r="E8" s="500"/>
      <c r="F8" s="500"/>
      <c r="G8" s="500"/>
      <c r="H8" s="676"/>
      <c r="I8" s="500"/>
      <c r="J8" s="743">
        <f>Übersicht!I8</f>
        <v>0</v>
      </c>
      <c r="K8" s="743"/>
      <c r="L8" s="744"/>
      <c r="M8" s="500" t="s">
        <v>127</v>
      </c>
      <c r="N8" s="707"/>
      <c r="O8" s="608"/>
      <c r="P8" s="640" t="s">
        <v>126</v>
      </c>
      <c r="Q8" s="743">
        <f>Übersicht!N8</f>
        <v>39</v>
      </c>
      <c r="R8" s="743"/>
      <c r="S8" s="744"/>
      <c r="T8" s="608"/>
    </row>
    <row r="9" spans="2:23" ht="26.25" thickBot="1" x14ac:dyDescent="0.25">
      <c r="B9" s="693"/>
      <c r="C9" s="694"/>
      <c r="D9" s="693"/>
      <c r="E9" s="693"/>
      <c r="F9" s="693"/>
      <c r="G9" s="692" t="s">
        <v>140</v>
      </c>
      <c r="H9" s="676"/>
      <c r="I9" s="708">
        <v>5</v>
      </c>
      <c r="K9" s="676"/>
      <c r="N9" s="676"/>
      <c r="R9" s="676"/>
    </row>
    <row r="10" spans="2:23" ht="41.25" customHeight="1" thickTop="1" x14ac:dyDescent="0.2">
      <c r="B10" s="686"/>
      <c r="C10" s="691"/>
      <c r="D10" s="745" t="s">
        <v>148</v>
      </c>
      <c r="E10" s="746"/>
      <c r="F10" s="746"/>
      <c r="G10" s="690" t="s">
        <v>139</v>
      </c>
      <c r="H10" s="676"/>
      <c r="I10" s="747" t="s">
        <v>138</v>
      </c>
      <c r="J10" s="748"/>
      <c r="K10" s="689"/>
      <c r="L10" s="747" t="s">
        <v>137</v>
      </c>
      <c r="M10" s="748"/>
      <c r="N10" s="688"/>
      <c r="O10" s="749" t="s">
        <v>147</v>
      </c>
      <c r="P10" s="750"/>
      <c r="Q10" s="751"/>
      <c r="R10" s="710"/>
      <c r="S10" s="752" t="s">
        <v>136</v>
      </c>
      <c r="T10" s="753"/>
      <c r="U10" s="754"/>
    </row>
    <row r="11" spans="2:23" ht="15.75" x14ac:dyDescent="0.25">
      <c r="B11" s="511" t="s">
        <v>45</v>
      </c>
      <c r="C11" s="687"/>
      <c r="D11" s="514" t="s">
        <v>100</v>
      </c>
      <c r="E11" s="515" t="s">
        <v>22</v>
      </c>
      <c r="F11" s="513" t="s">
        <v>23</v>
      </c>
      <c r="G11" s="686"/>
      <c r="H11" s="685"/>
      <c r="I11" s="515" t="s">
        <v>22</v>
      </c>
      <c r="J11" s="513" t="s">
        <v>23</v>
      </c>
      <c r="K11" s="684"/>
      <c r="L11" s="683" t="s">
        <v>22</v>
      </c>
      <c r="M11" s="513" t="s">
        <v>23</v>
      </c>
      <c r="N11" s="676"/>
      <c r="O11" s="713" t="s">
        <v>100</v>
      </c>
      <c r="P11" s="515" t="s">
        <v>22</v>
      </c>
      <c r="Q11" s="714" t="s">
        <v>23</v>
      </c>
      <c r="R11" s="711"/>
      <c r="S11" s="514" t="s">
        <v>100</v>
      </c>
      <c r="T11" s="515" t="s">
        <v>22</v>
      </c>
      <c r="U11" s="513" t="s">
        <v>23</v>
      </c>
    </row>
    <row r="12" spans="2:23" ht="15.75" x14ac:dyDescent="0.25">
      <c r="B12" s="682" t="s">
        <v>135</v>
      </c>
      <c r="C12" s="681"/>
      <c r="D12" s="701"/>
      <c r="E12" s="701"/>
      <c r="F12" s="701"/>
      <c r="G12" s="680"/>
      <c r="H12" s="676"/>
      <c r="I12" s="679"/>
      <c r="J12" s="677"/>
      <c r="K12" s="678"/>
      <c r="L12" s="675"/>
      <c r="M12" s="677"/>
      <c r="N12" s="676"/>
      <c r="O12" s="715"/>
      <c r="P12" s="675"/>
      <c r="Q12" s="716"/>
      <c r="R12" s="712">
        <f>IF(S12="-",(T12*60+U12)*-1,T12*60+U12)</f>
        <v>0</v>
      </c>
      <c r="S12" s="674" t="s">
        <v>102</v>
      </c>
      <c r="T12" s="674">
        <v>0</v>
      </c>
      <c r="U12" s="674">
        <v>0</v>
      </c>
    </row>
    <row r="13" spans="2:23" ht="15.75" x14ac:dyDescent="0.25">
      <c r="B13" s="521" t="s">
        <v>51</v>
      </c>
      <c r="C13" s="669">
        <f t="shared" ref="C13:C24" si="0">IF(D13="-",(E13*60+F13)*-1,E13*60+F13)</f>
        <v>0</v>
      </c>
      <c r="D13" s="702" t="str">
        <f>Januar!M94</f>
        <v/>
      </c>
      <c r="E13" s="519">
        <f>Januar!N94</f>
        <v>0</v>
      </c>
      <c r="F13" s="527">
        <f>Januar!R94</f>
        <v>0</v>
      </c>
      <c r="G13" s="671">
        <v>22</v>
      </c>
      <c r="H13" s="670">
        <f>ROUND($J$8*60/$I$9*G13,0)</f>
        <v>0</v>
      </c>
      <c r="I13" s="519">
        <f t="shared" ref="I13:I24" si="1">INT(H13/60)</f>
        <v>0</v>
      </c>
      <c r="J13" s="527">
        <f t="shared" ref="J13:J24" si="2">ROUND(MOD(H13,60),0)</f>
        <v>0</v>
      </c>
      <c r="K13" s="669">
        <f t="shared" ref="K13:K24" si="3">L13*60+M13</f>
        <v>0</v>
      </c>
      <c r="L13" s="702">
        <f>Januar!R77</f>
        <v>0</v>
      </c>
      <c r="M13" s="527">
        <f>Januar!S77</f>
        <v>0</v>
      </c>
      <c r="N13" s="709">
        <f t="shared" ref="N13:N24" si="4">K13-H13</f>
        <v>0</v>
      </c>
      <c r="O13" s="717" t="str">
        <f t="shared" ref="O13:O24" si="5">IF(K13-H13&lt;0,"-","")</f>
        <v/>
      </c>
      <c r="P13" s="519">
        <f t="shared" ref="P13:P24" si="6">IF(O13="-",INT(N13*-1/60),INT(N13/60))</f>
        <v>0</v>
      </c>
      <c r="Q13" s="718">
        <f t="shared" ref="Q13:Q24" si="7">IF(O13="-",ROUND(MOD(N13*-1,60),0),ROUND(MOD(N13,60),0))</f>
        <v>0</v>
      </c>
      <c r="R13" s="712">
        <f t="shared" ref="R13:R24" si="8">C13+N13+$R$12</f>
        <v>0</v>
      </c>
      <c r="S13" s="673" t="str">
        <f t="shared" ref="S13:S26" si="9">IF(R13&lt;0,"-","")</f>
        <v/>
      </c>
      <c r="T13" s="519">
        <f t="shared" ref="T13:T24" si="10">IF(S13="-",INT(R13*-1/60),INT(R13/60))</f>
        <v>0</v>
      </c>
      <c r="U13" s="527">
        <f t="shared" ref="U13:U24" si="11">IF(S13="-",ROUND(MOD(R13*-1,60),0),ROUND(MOD(R13,60),0))</f>
        <v>0</v>
      </c>
    </row>
    <row r="14" spans="2:23" ht="15.75" x14ac:dyDescent="0.25">
      <c r="B14" s="672" t="s">
        <v>50</v>
      </c>
      <c r="C14" s="669">
        <f t="shared" si="0"/>
        <v>0</v>
      </c>
      <c r="D14" s="702" t="str">
        <f>Februar!M94</f>
        <v/>
      </c>
      <c r="E14" s="519">
        <f>Februar!N94</f>
        <v>0</v>
      </c>
      <c r="F14" s="527">
        <f>Februar!R94</f>
        <v>0</v>
      </c>
      <c r="G14" s="671">
        <v>20</v>
      </c>
      <c r="H14" s="670">
        <f t="shared" ref="H14:H24" si="12">ROUND($J$8*60/$I$9*G14,0)</f>
        <v>0</v>
      </c>
      <c r="I14" s="667">
        <f t="shared" si="1"/>
        <v>0</v>
      </c>
      <c r="J14" s="666">
        <f t="shared" si="2"/>
        <v>0</v>
      </c>
      <c r="K14" s="669">
        <f t="shared" si="3"/>
        <v>0</v>
      </c>
      <c r="L14" s="702">
        <f>Februar!R77</f>
        <v>0</v>
      </c>
      <c r="M14" s="527">
        <f>Februar!S77</f>
        <v>0</v>
      </c>
      <c r="N14" s="709">
        <f t="shared" si="4"/>
        <v>0</v>
      </c>
      <c r="O14" s="719" t="str">
        <f t="shared" si="5"/>
        <v/>
      </c>
      <c r="P14" s="667">
        <f t="shared" si="6"/>
        <v>0</v>
      </c>
      <c r="Q14" s="720">
        <f t="shared" si="7"/>
        <v>0</v>
      </c>
      <c r="R14" s="668">
        <f t="shared" si="8"/>
        <v>0</v>
      </c>
      <c r="S14" s="668" t="str">
        <f t="shared" si="9"/>
        <v/>
      </c>
      <c r="T14" s="667">
        <f t="shared" si="10"/>
        <v>0</v>
      </c>
      <c r="U14" s="666">
        <f t="shared" si="11"/>
        <v>0</v>
      </c>
    </row>
    <row r="15" spans="2:23" ht="15.75" x14ac:dyDescent="0.25">
      <c r="B15" s="521" t="s">
        <v>55</v>
      </c>
      <c r="C15" s="669">
        <f t="shared" si="0"/>
        <v>0</v>
      </c>
      <c r="D15" s="702" t="str">
        <f>März!M94</f>
        <v/>
      </c>
      <c r="E15" s="519">
        <f>März!N94</f>
        <v>0</v>
      </c>
      <c r="F15" s="527">
        <f>März!R94</f>
        <v>0</v>
      </c>
      <c r="G15" s="671">
        <v>23</v>
      </c>
      <c r="H15" s="670">
        <f t="shared" si="12"/>
        <v>0</v>
      </c>
      <c r="I15" s="519">
        <f t="shared" si="1"/>
        <v>0</v>
      </c>
      <c r="J15" s="527">
        <f t="shared" si="2"/>
        <v>0</v>
      </c>
      <c r="K15" s="669">
        <f t="shared" si="3"/>
        <v>0</v>
      </c>
      <c r="L15" s="702">
        <f>März!R77</f>
        <v>0</v>
      </c>
      <c r="M15" s="527">
        <f>März!S77</f>
        <v>0</v>
      </c>
      <c r="N15" s="709">
        <f t="shared" si="4"/>
        <v>0</v>
      </c>
      <c r="O15" s="717" t="str">
        <f t="shared" si="5"/>
        <v/>
      </c>
      <c r="P15" s="519">
        <f t="shared" si="6"/>
        <v>0</v>
      </c>
      <c r="Q15" s="718">
        <f t="shared" si="7"/>
        <v>0</v>
      </c>
      <c r="R15" s="712">
        <f t="shared" si="8"/>
        <v>0</v>
      </c>
      <c r="S15" s="673" t="str">
        <f t="shared" si="9"/>
        <v/>
      </c>
      <c r="T15" s="519">
        <f t="shared" si="10"/>
        <v>0</v>
      </c>
      <c r="U15" s="527">
        <f t="shared" si="11"/>
        <v>0</v>
      </c>
    </row>
    <row r="16" spans="2:23" ht="15.75" x14ac:dyDescent="0.25">
      <c r="B16" s="672" t="s">
        <v>47</v>
      </c>
      <c r="C16" s="669">
        <f t="shared" si="0"/>
        <v>0</v>
      </c>
      <c r="D16" s="702" t="str">
        <f>April!M94</f>
        <v/>
      </c>
      <c r="E16" s="519">
        <f>April!N94</f>
        <v>0</v>
      </c>
      <c r="F16" s="527">
        <f>April!R94</f>
        <v>0</v>
      </c>
      <c r="G16" s="671">
        <v>20</v>
      </c>
      <c r="H16" s="670">
        <f t="shared" si="12"/>
        <v>0</v>
      </c>
      <c r="I16" s="667">
        <f t="shared" si="1"/>
        <v>0</v>
      </c>
      <c r="J16" s="666">
        <f t="shared" si="2"/>
        <v>0</v>
      </c>
      <c r="K16" s="669">
        <f t="shared" si="3"/>
        <v>0</v>
      </c>
      <c r="L16" s="702">
        <f>April!R77</f>
        <v>0</v>
      </c>
      <c r="M16" s="527">
        <f>April!S77</f>
        <v>0</v>
      </c>
      <c r="N16" s="709">
        <f t="shared" si="4"/>
        <v>0</v>
      </c>
      <c r="O16" s="719" t="str">
        <f t="shared" si="5"/>
        <v/>
      </c>
      <c r="P16" s="667">
        <f t="shared" si="6"/>
        <v>0</v>
      </c>
      <c r="Q16" s="720">
        <f t="shared" si="7"/>
        <v>0</v>
      </c>
      <c r="R16" s="668">
        <f t="shared" si="8"/>
        <v>0</v>
      </c>
      <c r="S16" s="668" t="str">
        <f t="shared" si="9"/>
        <v/>
      </c>
      <c r="T16" s="667">
        <f t="shared" si="10"/>
        <v>0</v>
      </c>
      <c r="U16" s="666">
        <f t="shared" si="11"/>
        <v>0</v>
      </c>
    </row>
    <row r="17" spans="2:21" ht="15.75" x14ac:dyDescent="0.25">
      <c r="B17" s="521" t="s">
        <v>54</v>
      </c>
      <c r="C17" s="669">
        <f t="shared" si="0"/>
        <v>0</v>
      </c>
      <c r="D17" s="702" t="str">
        <f>Mai!M94</f>
        <v/>
      </c>
      <c r="E17" s="519">
        <f>Mai!N94</f>
        <v>0</v>
      </c>
      <c r="F17" s="527">
        <f>Mai!R94</f>
        <v>0</v>
      </c>
      <c r="G17" s="671">
        <v>23</v>
      </c>
      <c r="H17" s="670">
        <f t="shared" si="12"/>
        <v>0</v>
      </c>
      <c r="I17" s="519">
        <f t="shared" si="1"/>
        <v>0</v>
      </c>
      <c r="J17" s="527">
        <f t="shared" si="2"/>
        <v>0</v>
      </c>
      <c r="K17" s="669">
        <f t="shared" si="3"/>
        <v>0</v>
      </c>
      <c r="L17" s="702">
        <f>Mai!R77</f>
        <v>0</v>
      </c>
      <c r="M17" s="527">
        <f>Mai!S77</f>
        <v>0</v>
      </c>
      <c r="N17" s="709">
        <f t="shared" si="4"/>
        <v>0</v>
      </c>
      <c r="O17" s="717" t="str">
        <f t="shared" si="5"/>
        <v/>
      </c>
      <c r="P17" s="519">
        <f t="shared" si="6"/>
        <v>0</v>
      </c>
      <c r="Q17" s="718">
        <f t="shared" si="7"/>
        <v>0</v>
      </c>
      <c r="R17" s="712">
        <f t="shared" si="8"/>
        <v>0</v>
      </c>
      <c r="S17" s="673" t="str">
        <f t="shared" si="9"/>
        <v/>
      </c>
      <c r="T17" s="519">
        <f t="shared" si="10"/>
        <v>0</v>
      </c>
      <c r="U17" s="527">
        <f t="shared" si="11"/>
        <v>0</v>
      </c>
    </row>
    <row r="18" spans="2:21" ht="15.75" x14ac:dyDescent="0.25">
      <c r="B18" s="672" t="s">
        <v>53</v>
      </c>
      <c r="C18" s="669">
        <f t="shared" si="0"/>
        <v>0</v>
      </c>
      <c r="D18" s="702" t="str">
        <f>Juni!M94</f>
        <v/>
      </c>
      <c r="E18" s="519">
        <f>Juni!N94</f>
        <v>0</v>
      </c>
      <c r="F18" s="527">
        <f>Juni!R94</f>
        <v>0</v>
      </c>
      <c r="G18" s="671">
        <v>22</v>
      </c>
      <c r="H18" s="670">
        <f t="shared" si="12"/>
        <v>0</v>
      </c>
      <c r="I18" s="667">
        <f t="shared" si="1"/>
        <v>0</v>
      </c>
      <c r="J18" s="666">
        <f t="shared" si="2"/>
        <v>0</v>
      </c>
      <c r="K18" s="669">
        <f t="shared" si="3"/>
        <v>0</v>
      </c>
      <c r="L18" s="702">
        <f>Juni!R77</f>
        <v>0</v>
      </c>
      <c r="M18" s="527">
        <f>Juni!S77</f>
        <v>0</v>
      </c>
      <c r="N18" s="709">
        <f t="shared" si="4"/>
        <v>0</v>
      </c>
      <c r="O18" s="719" t="str">
        <f t="shared" si="5"/>
        <v/>
      </c>
      <c r="P18" s="667">
        <f t="shared" si="6"/>
        <v>0</v>
      </c>
      <c r="Q18" s="720">
        <f t="shared" si="7"/>
        <v>0</v>
      </c>
      <c r="R18" s="668">
        <f t="shared" si="8"/>
        <v>0</v>
      </c>
      <c r="S18" s="668" t="str">
        <f t="shared" si="9"/>
        <v/>
      </c>
      <c r="T18" s="667">
        <f t="shared" si="10"/>
        <v>0</v>
      </c>
      <c r="U18" s="666">
        <f t="shared" si="11"/>
        <v>0</v>
      </c>
    </row>
    <row r="19" spans="2:21" ht="15.75" x14ac:dyDescent="0.25">
      <c r="B19" s="521" t="s">
        <v>52</v>
      </c>
      <c r="C19" s="669">
        <f t="shared" si="0"/>
        <v>0</v>
      </c>
      <c r="D19" s="702" t="str">
        <f>Juli!M94</f>
        <v/>
      </c>
      <c r="E19" s="519">
        <f>Juli!N94</f>
        <v>0</v>
      </c>
      <c r="F19" s="527">
        <f>Juli!R94</f>
        <v>0</v>
      </c>
      <c r="G19" s="671">
        <v>21</v>
      </c>
      <c r="H19" s="670">
        <f t="shared" si="12"/>
        <v>0</v>
      </c>
      <c r="I19" s="519">
        <f t="shared" si="1"/>
        <v>0</v>
      </c>
      <c r="J19" s="527">
        <f t="shared" si="2"/>
        <v>0</v>
      </c>
      <c r="K19" s="669">
        <f t="shared" si="3"/>
        <v>0</v>
      </c>
      <c r="L19" s="702">
        <f>Juli!R77</f>
        <v>0</v>
      </c>
      <c r="M19" s="527">
        <f>Juli!S77</f>
        <v>0</v>
      </c>
      <c r="N19" s="709">
        <f t="shared" si="4"/>
        <v>0</v>
      </c>
      <c r="O19" s="717" t="str">
        <f t="shared" si="5"/>
        <v/>
      </c>
      <c r="P19" s="519">
        <f t="shared" si="6"/>
        <v>0</v>
      </c>
      <c r="Q19" s="718">
        <f t="shared" si="7"/>
        <v>0</v>
      </c>
      <c r="R19" s="712">
        <f t="shared" si="8"/>
        <v>0</v>
      </c>
      <c r="S19" s="673" t="str">
        <f t="shared" si="9"/>
        <v/>
      </c>
      <c r="T19" s="519">
        <f t="shared" si="10"/>
        <v>0</v>
      </c>
      <c r="U19" s="527">
        <f t="shared" si="11"/>
        <v>0</v>
      </c>
    </row>
    <row r="20" spans="2:21" ht="15.75" x14ac:dyDescent="0.25">
      <c r="B20" s="672" t="s">
        <v>48</v>
      </c>
      <c r="C20" s="669">
        <f t="shared" si="0"/>
        <v>0</v>
      </c>
      <c r="D20" s="702" t="str">
        <f>August!M94</f>
        <v/>
      </c>
      <c r="E20" s="519">
        <f>August!N94</f>
        <v>0</v>
      </c>
      <c r="F20" s="527">
        <f>August!R94</f>
        <v>0</v>
      </c>
      <c r="G20" s="671">
        <v>23</v>
      </c>
      <c r="H20" s="670">
        <f t="shared" si="12"/>
        <v>0</v>
      </c>
      <c r="I20" s="667">
        <f t="shared" si="1"/>
        <v>0</v>
      </c>
      <c r="J20" s="666">
        <f t="shared" si="2"/>
        <v>0</v>
      </c>
      <c r="K20" s="669">
        <f t="shared" si="3"/>
        <v>0</v>
      </c>
      <c r="L20" s="702">
        <f>August!R77</f>
        <v>0</v>
      </c>
      <c r="M20" s="527">
        <f>August!S77</f>
        <v>0</v>
      </c>
      <c r="N20" s="709">
        <f t="shared" si="4"/>
        <v>0</v>
      </c>
      <c r="O20" s="719" t="str">
        <f t="shared" si="5"/>
        <v/>
      </c>
      <c r="P20" s="667">
        <f t="shared" si="6"/>
        <v>0</v>
      </c>
      <c r="Q20" s="720">
        <f t="shared" si="7"/>
        <v>0</v>
      </c>
      <c r="R20" s="668">
        <f t="shared" si="8"/>
        <v>0</v>
      </c>
      <c r="S20" s="668" t="str">
        <f t="shared" si="9"/>
        <v/>
      </c>
      <c r="T20" s="667">
        <f t="shared" si="10"/>
        <v>0</v>
      </c>
      <c r="U20" s="666">
        <f t="shared" si="11"/>
        <v>0</v>
      </c>
    </row>
    <row r="21" spans="2:21" ht="15.75" x14ac:dyDescent="0.25">
      <c r="B21" s="521" t="s">
        <v>58</v>
      </c>
      <c r="C21" s="669">
        <f t="shared" si="0"/>
        <v>0</v>
      </c>
      <c r="D21" s="702" t="str">
        <f>September!M94</f>
        <v/>
      </c>
      <c r="E21" s="519">
        <f>September!N94</f>
        <v>0</v>
      </c>
      <c r="F21" s="527">
        <f>September!R94</f>
        <v>0</v>
      </c>
      <c r="G21" s="671">
        <v>21</v>
      </c>
      <c r="H21" s="670">
        <f t="shared" si="12"/>
        <v>0</v>
      </c>
      <c r="I21" s="519">
        <f t="shared" si="1"/>
        <v>0</v>
      </c>
      <c r="J21" s="527">
        <f t="shared" si="2"/>
        <v>0</v>
      </c>
      <c r="K21" s="669">
        <f t="shared" si="3"/>
        <v>0</v>
      </c>
      <c r="L21" s="702">
        <f>September!R77</f>
        <v>0</v>
      </c>
      <c r="M21" s="527">
        <f>September!S77</f>
        <v>0</v>
      </c>
      <c r="N21" s="709">
        <f t="shared" si="4"/>
        <v>0</v>
      </c>
      <c r="O21" s="717" t="str">
        <f t="shared" si="5"/>
        <v/>
      </c>
      <c r="P21" s="519">
        <f t="shared" si="6"/>
        <v>0</v>
      </c>
      <c r="Q21" s="718">
        <f t="shared" si="7"/>
        <v>0</v>
      </c>
      <c r="R21" s="712">
        <f t="shared" si="8"/>
        <v>0</v>
      </c>
      <c r="S21" s="673" t="str">
        <f t="shared" si="9"/>
        <v/>
      </c>
      <c r="T21" s="519">
        <f t="shared" si="10"/>
        <v>0</v>
      </c>
      <c r="U21" s="527">
        <f t="shared" si="11"/>
        <v>0</v>
      </c>
    </row>
    <row r="22" spans="2:21" ht="15.75" x14ac:dyDescent="0.25">
      <c r="B22" s="672" t="s">
        <v>57</v>
      </c>
      <c r="C22" s="669">
        <f t="shared" si="0"/>
        <v>0</v>
      </c>
      <c r="D22" s="702" t="str">
        <f>Oktober!M94</f>
        <v/>
      </c>
      <c r="E22" s="519">
        <f>Oktober!N94</f>
        <v>0</v>
      </c>
      <c r="F22" s="527">
        <f>Oktober!R94</f>
        <v>0</v>
      </c>
      <c r="G22" s="671">
        <v>22</v>
      </c>
      <c r="H22" s="670">
        <f t="shared" si="12"/>
        <v>0</v>
      </c>
      <c r="I22" s="667">
        <f t="shared" si="1"/>
        <v>0</v>
      </c>
      <c r="J22" s="666">
        <f t="shared" si="2"/>
        <v>0</v>
      </c>
      <c r="K22" s="669">
        <f t="shared" si="3"/>
        <v>0</v>
      </c>
      <c r="L22" s="702">
        <f>Oktober!R77</f>
        <v>0</v>
      </c>
      <c r="M22" s="527">
        <f>Oktober!S77</f>
        <v>0</v>
      </c>
      <c r="N22" s="709">
        <f t="shared" si="4"/>
        <v>0</v>
      </c>
      <c r="O22" s="719" t="str">
        <f t="shared" si="5"/>
        <v/>
      </c>
      <c r="P22" s="667">
        <f t="shared" si="6"/>
        <v>0</v>
      </c>
      <c r="Q22" s="720">
        <f t="shared" si="7"/>
        <v>0</v>
      </c>
      <c r="R22" s="668">
        <f t="shared" si="8"/>
        <v>0</v>
      </c>
      <c r="S22" s="668" t="str">
        <f t="shared" si="9"/>
        <v/>
      </c>
      <c r="T22" s="667">
        <f t="shared" si="10"/>
        <v>0</v>
      </c>
      <c r="U22" s="666">
        <f t="shared" si="11"/>
        <v>0</v>
      </c>
    </row>
    <row r="23" spans="2:21" ht="15.75" x14ac:dyDescent="0.25">
      <c r="B23" s="521" t="s">
        <v>56</v>
      </c>
      <c r="C23" s="669">
        <f t="shared" si="0"/>
        <v>0</v>
      </c>
      <c r="D23" s="702" t="str">
        <f>November!M94</f>
        <v/>
      </c>
      <c r="E23" s="519">
        <f>November!N94</f>
        <v>0</v>
      </c>
      <c r="F23" s="527">
        <f>November!R94</f>
        <v>0</v>
      </c>
      <c r="G23" s="671">
        <v>22</v>
      </c>
      <c r="H23" s="670">
        <f t="shared" si="12"/>
        <v>0</v>
      </c>
      <c r="I23" s="519">
        <f t="shared" si="1"/>
        <v>0</v>
      </c>
      <c r="J23" s="527">
        <f t="shared" si="2"/>
        <v>0</v>
      </c>
      <c r="K23" s="669">
        <f t="shared" si="3"/>
        <v>0</v>
      </c>
      <c r="L23" s="702">
        <f>November!R77</f>
        <v>0</v>
      </c>
      <c r="M23" s="527">
        <f>November!S77</f>
        <v>0</v>
      </c>
      <c r="N23" s="709">
        <f t="shared" si="4"/>
        <v>0</v>
      </c>
      <c r="O23" s="717" t="str">
        <f t="shared" si="5"/>
        <v/>
      </c>
      <c r="P23" s="519">
        <f t="shared" si="6"/>
        <v>0</v>
      </c>
      <c r="Q23" s="718">
        <f t="shared" si="7"/>
        <v>0</v>
      </c>
      <c r="R23" s="712">
        <f t="shared" si="8"/>
        <v>0</v>
      </c>
      <c r="S23" s="673" t="str">
        <f t="shared" si="9"/>
        <v/>
      </c>
      <c r="T23" s="519">
        <f t="shared" si="10"/>
        <v>0</v>
      </c>
      <c r="U23" s="527">
        <f t="shared" si="11"/>
        <v>0</v>
      </c>
    </row>
    <row r="24" spans="2:21" ht="16.5" thickBot="1" x14ac:dyDescent="0.3">
      <c r="B24" s="672" t="s">
        <v>49</v>
      </c>
      <c r="C24" s="669">
        <f t="shared" si="0"/>
        <v>0</v>
      </c>
      <c r="D24" s="702" t="str">
        <f>Dezember!M94</f>
        <v/>
      </c>
      <c r="E24" s="519">
        <f>Dezember!N94</f>
        <v>0</v>
      </c>
      <c r="F24" s="527">
        <f>Dezember!R94</f>
        <v>0</v>
      </c>
      <c r="G24" s="671">
        <v>21</v>
      </c>
      <c r="H24" s="670">
        <f t="shared" si="12"/>
        <v>0</v>
      </c>
      <c r="I24" s="667">
        <f t="shared" si="1"/>
        <v>0</v>
      </c>
      <c r="J24" s="666">
        <f t="shared" si="2"/>
        <v>0</v>
      </c>
      <c r="K24" s="669">
        <f t="shared" si="3"/>
        <v>0</v>
      </c>
      <c r="L24" s="702">
        <f>Dezember!R77</f>
        <v>0</v>
      </c>
      <c r="M24" s="527">
        <f>Dezember!S77</f>
        <v>0</v>
      </c>
      <c r="N24" s="709">
        <f t="shared" si="4"/>
        <v>0</v>
      </c>
      <c r="O24" s="721" t="str">
        <f t="shared" si="5"/>
        <v/>
      </c>
      <c r="P24" s="722">
        <f t="shared" si="6"/>
        <v>0</v>
      </c>
      <c r="Q24" s="723">
        <f t="shared" si="7"/>
        <v>0</v>
      </c>
      <c r="R24" s="668">
        <f t="shared" si="8"/>
        <v>0</v>
      </c>
      <c r="S24" s="668" t="str">
        <f t="shared" si="9"/>
        <v/>
      </c>
      <c r="T24" s="726">
        <f t="shared" si="10"/>
        <v>0</v>
      </c>
      <c r="U24" s="727">
        <f t="shared" si="11"/>
        <v>0</v>
      </c>
    </row>
    <row r="25" spans="2:21" ht="17.25" thickTop="1" thickBot="1" x14ac:dyDescent="0.3">
      <c r="O25" s="742" t="s">
        <v>151</v>
      </c>
      <c r="P25" s="742"/>
      <c r="Q25" s="725"/>
      <c r="R25" s="725"/>
      <c r="T25" s="730"/>
      <c r="U25" s="731"/>
    </row>
    <row r="26" spans="2:21" ht="17.25" thickTop="1" thickBot="1" x14ac:dyDescent="0.3">
      <c r="B26" s="738" t="s">
        <v>149</v>
      </c>
      <c r="N26" s="732">
        <f>SUM(N13:N25)</f>
        <v>0</v>
      </c>
      <c r="O26" s="734" t="str">
        <f t="shared" ref="O26" si="13">IF(K26-H26&lt;0,"-","")</f>
        <v/>
      </c>
      <c r="P26" s="735">
        <f t="shared" ref="P26" si="14">IF(O26="-",INT(N26*-1/60),INT(N26/60))</f>
        <v>0</v>
      </c>
      <c r="Q26" s="736">
        <f t="shared" ref="Q26" si="15">IF(O26="-",ROUND(MOD(N26*-1,60),0),ROUND(MOD(N26,60),0))</f>
        <v>0</v>
      </c>
      <c r="R26" s="668">
        <f>SUM(R12:R25)</f>
        <v>0</v>
      </c>
      <c r="S26" s="668" t="str">
        <f t="shared" si="9"/>
        <v/>
      </c>
      <c r="T26" s="728">
        <f t="shared" ref="T26" si="16">IF(S26="-",INT(R26*-1/60),INT(R26/60))</f>
        <v>0</v>
      </c>
      <c r="U26" s="729">
        <f t="shared" ref="U26" si="17">IF(S26="-",ROUND(MOD(R26*-1,60),0),ROUND(MOD(R26,60),0))</f>
        <v>0</v>
      </c>
    </row>
    <row r="27" spans="2:21" ht="13.5" thickTop="1" x14ac:dyDescent="0.2"/>
    <row r="28" spans="2:21" x14ac:dyDescent="0.2">
      <c r="D28" s="700"/>
      <c r="E28" t="s">
        <v>141</v>
      </c>
    </row>
    <row r="29" spans="2:21" x14ac:dyDescent="0.2">
      <c r="E29" s="737" t="s">
        <v>150</v>
      </c>
    </row>
  </sheetData>
  <sheetProtection selectLockedCells="1"/>
  <mergeCells count="8">
    <mergeCell ref="O25:P25"/>
    <mergeCell ref="J8:L8"/>
    <mergeCell ref="Q8:S8"/>
    <mergeCell ref="D10:F10"/>
    <mergeCell ref="I10:J10"/>
    <mergeCell ref="L10:M10"/>
    <mergeCell ref="O10:Q10"/>
    <mergeCell ref="S10:U10"/>
  </mergeCells>
  <conditionalFormatting sqref="D13:D24">
    <cfRule type="cellIs" dxfId="90" priority="1" stopIfTrue="1" operator="equal">
      <formula>"-"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J29" sqref="J29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52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31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7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91"/>
      <c r="B10" s="595" t="s">
        <v>11</v>
      </c>
      <c r="C10" s="595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43282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1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9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92"/>
      <c r="J13" s="593"/>
      <c r="K13" s="250"/>
      <c r="L13" s="136"/>
      <c r="M13" s="592"/>
      <c r="N13" s="593"/>
      <c r="O13" s="136"/>
      <c r="P13" s="173"/>
      <c r="Q13" s="136"/>
      <c r="R13" s="54"/>
      <c r="S13" s="306"/>
      <c r="T13" s="793"/>
      <c r="U13" s="793"/>
      <c r="V13" s="59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f>IF($A15&gt;" ",Arbeitszeiten!B21,)</f>
        <v>0</v>
      </c>
      <c r="F15" s="628">
        <f>IF($A15&gt;" ",Arbeitszeiten!C21,)</f>
        <v>0</v>
      </c>
      <c r="G15" s="627">
        <f>IF($A15&gt;" ",Arbeitszeiten!D21,)</f>
        <v>0</v>
      </c>
      <c r="H15" s="629">
        <f>IF($A15&gt;" ",Arbeitszeiten!E21,)</f>
        <v>0</v>
      </c>
      <c r="I15" s="739">
        <f>IF($A15&gt;" ",IF(Arbeitszeiten!$H$21=0,IF(K15&gt;540,0,0),Arbeitszeiten!$F$21),0)</f>
        <v>0</v>
      </c>
      <c r="J15" s="740">
        <f>IF($A15&gt;" ",IF(Arbeitszeiten!$H$21=0,IF(AND(K15&gt;360,K15&lt;=540),0,),Arbeitszeiten!$G$21),0)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8" si="5">INT(O15/60)</f>
        <v>0</v>
      </c>
      <c r="Q15" s="233">
        <f t="shared" ref="Q15:Q18" si="6">ROUND(MOD(O15,60),0)</f>
        <v>0</v>
      </c>
      <c r="R15" s="625">
        <f>IF(A15&gt;" ",Arbeitszeiten!$J$21,0)</f>
        <v>0</v>
      </c>
      <c r="S15" s="625">
        <f>IF(A15&gt;" ",Arbeitszeiten!$K$21,0)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",Arbeitszeiten!B22,)</f>
        <v>0</v>
      </c>
      <c r="F16" s="628">
        <f>IF($A16&gt;" ",Arbeitszeiten!C22,)</f>
        <v>0</v>
      </c>
      <c r="G16" s="627">
        <f>IF($A16&gt;" ",Arbeitszeiten!D22,)</f>
        <v>0</v>
      </c>
      <c r="H16" s="629">
        <f>IF($A16&gt;" ",Arbeitszeiten!E22,)</f>
        <v>0</v>
      </c>
      <c r="I16" s="739">
        <f>IF($A16&gt;" ",IF(Arbeitszeiten!$H$22=0,IF(K16&gt;540,0,0),Arbeitszeiten!$F$22),0)</f>
        <v>0</v>
      </c>
      <c r="J16" s="740">
        <f>IF($A16&gt;" ",IF(Arbeitszeiten!$H$22=0,IF(AND(K16&gt;360,K16&lt;=540),0,),Arbeitszeiten!$G$22),0)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",Arbeitszeiten!$J$22,0)</f>
        <v>0</v>
      </c>
      <c r="S16" s="625">
        <f>IF(A16&gt;" ",Arbeitszeiten!$K$22,0)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 xml:space="preserve"> </v>
      </c>
      <c r="B17" s="143">
        <f>IF(C12=4,1,0)</f>
        <v>0</v>
      </c>
      <c r="C17" s="143">
        <f>IF(AND(B17=0,C16=0),0,C16+1)</f>
        <v>0</v>
      </c>
      <c r="D17" s="337" t="str">
        <f t="shared" si="0"/>
        <v xml:space="preserve"> </v>
      </c>
      <c r="E17" s="627">
        <f>IF($A17&gt;" ",Arbeitszeiten!B23,)</f>
        <v>0</v>
      </c>
      <c r="F17" s="628">
        <f>IF($A17&gt;" ",Arbeitszeiten!C23,)</f>
        <v>0</v>
      </c>
      <c r="G17" s="627">
        <f>IF($A17&gt;" ",Arbeitszeiten!D23,)</f>
        <v>0</v>
      </c>
      <c r="H17" s="629">
        <f>IF($A17&gt;" ",Arbeitszeiten!E23,)</f>
        <v>0</v>
      </c>
      <c r="I17" s="739">
        <f>IF($A17&gt;" ",IF(Arbeitszeiten!$H$23=0,IF(K17&gt;540,0,0),Arbeitszeiten!$F$23),0)</f>
        <v>0</v>
      </c>
      <c r="J17" s="740">
        <f>IF($A17&gt;" ",IF(Arbeitszeiten!$H$23=0,IF(AND(K17&gt;360,K17&lt;=540),0,),Arbeitszeiten!$G$23),0)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",Arbeitszeiten!$J$23,0)</f>
        <v>0</v>
      </c>
      <c r="S17" s="625">
        <f>IF(A17&gt;" ",Arbeitszeiten!$K$23,0)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 xml:space="preserve"> </v>
      </c>
      <c r="B18" s="143">
        <f>IF(C12=5,1,0)</f>
        <v>0</v>
      </c>
      <c r="C18" s="143">
        <f>IF(AND(B18=0,C17=0),0,C17+1)</f>
        <v>0</v>
      </c>
      <c r="D18" s="337" t="str">
        <f t="shared" si="0"/>
        <v xml:space="preserve"> </v>
      </c>
      <c r="E18" s="627">
        <f>IF($A18&gt;" ",Arbeitszeiten!B24,)</f>
        <v>0</v>
      </c>
      <c r="F18" s="628">
        <f>IF($A18&gt;" ",Arbeitszeiten!C24,)</f>
        <v>0</v>
      </c>
      <c r="G18" s="627">
        <f>IF($A18&gt;" ",Arbeitszeiten!D24,)</f>
        <v>0</v>
      </c>
      <c r="H18" s="629">
        <f>IF($A18&gt;" ",Arbeitszeiten!E24,)</f>
        <v>0</v>
      </c>
      <c r="I18" s="739">
        <f>IF($A18&gt;" ",IF(Arbeitszeiten!$H$24=0,IF(K18&gt;540,0,0),Arbeitszeiten!$F$24),0)</f>
        <v>0</v>
      </c>
      <c r="J18" s="740">
        <f>IF($A18&gt;" ",IF(Arbeitszeiten!$H$24=0,IF(AND(K18&gt;360,K18&lt;=540),0,),Arbeitszeiten!$G$24),0)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",Arbeitszeiten!$J$24,0)</f>
        <v>0</v>
      </c>
      <c r="S18" s="625">
        <f>IF(A18&gt;" ",Arbeitszeiten!$K$24,0)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 xml:space="preserve"> </v>
      </c>
      <c r="B19" s="143">
        <f>IF(C12=6,1,0)</f>
        <v>0</v>
      </c>
      <c r="C19" s="143">
        <f>IF(AND(B19=0,C18=0),0,C18+1)</f>
        <v>0</v>
      </c>
      <c r="D19" s="337" t="str">
        <f t="shared" si="0"/>
        <v xml:space="preserve"> </v>
      </c>
      <c r="E19" s="627">
        <f>IF($A19&gt;" ",Arbeitszeiten!B25,)</f>
        <v>0</v>
      </c>
      <c r="F19" s="628">
        <f>IF($A19&gt;" ",Arbeitszeiten!C25,)</f>
        <v>0</v>
      </c>
      <c r="G19" s="627">
        <f>IF($A19&gt;" ",Arbeitszeiten!D25,)</f>
        <v>0</v>
      </c>
      <c r="H19" s="629">
        <f>IF($A19&gt;" ",Arbeitszeiten!E25,)</f>
        <v>0</v>
      </c>
      <c r="I19" s="739">
        <f>IF($A19&gt;" ",IF(Arbeitszeiten!$H$25=0,IF(K19&gt;540,0,0),Arbeitszeiten!$F$25),0)</f>
        <v>0</v>
      </c>
      <c r="J19" s="740">
        <f>IF($A19&gt;" ",IF(Arbeitszeiten!$H$25=0,IF(AND(K19&gt;360,K19&lt;=540),0,),Arbeitszeiten!$G$25),0)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ref="P19:P21" si="17">INT(O19/60)</f>
        <v>0</v>
      </c>
      <c r="Q19" s="160">
        <f t="shared" ref="Q19:Q21" si="18">ROUND(MOD(O19,60),0)</f>
        <v>0</v>
      </c>
      <c r="R19" s="625">
        <f>IF(A19&gt;" ",Arbeitszeiten!$J$25,0)</f>
        <v>0</v>
      </c>
      <c r="S19" s="625">
        <f>IF(A19&gt;" ",Arbeitszeiten!$K$25,0)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9">IF(AND(B20=0,C19=0),0,C19+1)</f>
        <v>0</v>
      </c>
      <c r="D20" s="349" t="str">
        <f t="shared" si="0"/>
        <v xml:space="preserve"> </v>
      </c>
      <c r="E20" s="627">
        <f>IF($A20&gt;" ",Arbeitszeiten!B26,)</f>
        <v>0</v>
      </c>
      <c r="F20" s="628">
        <f>IF($A20&gt;" ",Arbeitszeiten!C26,)</f>
        <v>0</v>
      </c>
      <c r="G20" s="627">
        <f>IF($A20&gt;" ",Arbeitszeiten!D26,)</f>
        <v>0</v>
      </c>
      <c r="H20" s="629">
        <f>IF($A20&gt;" ",Arbeitszeiten!E26,)</f>
        <v>0</v>
      </c>
      <c r="I20" s="739">
        <f>IF($A20&gt;" ",IF(Arbeitszeiten!$H$229=0,IF(K20&gt;540,0,0),Arbeitszeiten!$F$26),0)</f>
        <v>0</v>
      </c>
      <c r="J20" s="740">
        <f>IF($A20&gt;" ",IF(Arbeitszeiten!$H$26=0,IF(AND(K20&gt;360,K20&lt;=540),0,),Arbeitszeiten!$G$26),0)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si="17"/>
        <v>0</v>
      </c>
      <c r="Q20" s="160">
        <f t="shared" si="18"/>
        <v>0</v>
      </c>
      <c r="R20" s="625">
        <f>IF(A20&gt;" ",Arbeitszeiten!$J$26,0)</f>
        <v>0</v>
      </c>
      <c r="S20" s="625">
        <f>IF(A20&gt;" ",Arbeitszeiten!$K$26,0)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1</v>
      </c>
      <c r="C21" s="143">
        <f t="shared" si="19"/>
        <v>1</v>
      </c>
      <c r="D21" s="349">
        <f t="shared" si="0"/>
        <v>1</v>
      </c>
      <c r="E21" s="627">
        <f>IF($A21&gt;" ",Arbeitszeiten!B27,)</f>
        <v>0</v>
      </c>
      <c r="F21" s="628">
        <f>IF($A21&gt;" ",Arbeitszeiten!C27,)</f>
        <v>0</v>
      </c>
      <c r="G21" s="627">
        <f>IF($A21&gt;" ",Arbeitszeiten!D27,)</f>
        <v>0</v>
      </c>
      <c r="H21" s="629">
        <f>IF($A21&gt;" ",Arbeitszeiten!E27,)</f>
        <v>0</v>
      </c>
      <c r="I21" s="739">
        <f>IF($A21&gt;" ",IF(Arbeitszeiten!$H$27=0,IF(K21&gt;540,0,0),Arbeitszeiten!$F$27),0)</f>
        <v>0</v>
      </c>
      <c r="J21" s="740">
        <f>IF($A21&gt;" ",IF(Arbeitszeiten!$H$27=0,IF(AND(K21&gt;360,K21&lt;=540),0,),Arbeitszeiten!$G$27),0)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7"/>
        <v>0</v>
      </c>
      <c r="Q21" s="160">
        <f t="shared" si="18"/>
        <v>0</v>
      </c>
      <c r="R21" s="625">
        <f>IF(A21&gt;" ",Arbeitszeiten!$J$27,0)</f>
        <v>0</v>
      </c>
      <c r="S21" s="625">
        <f>IF(A21&gt;" ",Arbeitszeiten!$K$27,0)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2</v>
      </c>
      <c r="D25" s="337">
        <f t="shared" ref="D25:D31" si="21">IF($G$5=0," ",IF(C25=0," ",C25))</f>
        <v>2</v>
      </c>
      <c r="E25" s="627">
        <f>IF($A25&gt;" ",Arbeitszeiten!B21,)</f>
        <v>0</v>
      </c>
      <c r="F25" s="628">
        <f>IF($A25&gt;" ",Arbeitszeiten!C21,)</f>
        <v>0</v>
      </c>
      <c r="G25" s="627">
        <f>IF($A25&gt;" ",Arbeitszeiten!D21,)</f>
        <v>0</v>
      </c>
      <c r="H25" s="629">
        <f>IF($A25&gt;" ",Arbeitszeiten!E21,)</f>
        <v>0</v>
      </c>
      <c r="I25" s="739">
        <f>IF($A25&gt;" ",IF(Arbeitszeiten!$H$21=0,IF(K25&gt;540,0,0),Arbeitszeiten!$F$21),0)</f>
        <v>0</v>
      </c>
      <c r="J25" s="740">
        <f>IF($A25&gt;" ",IF(Arbeitszeiten!$H$21=0,IF(AND(K25&gt;360,K25&lt;=540),0,),Arbeitszeiten!$G$21),0)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8" si="26">INT(O25/60)</f>
        <v>0</v>
      </c>
      <c r="Q25" s="160">
        <f t="shared" ref="Q25:Q28" si="27">ROUND(MOD(O25,60),0)</f>
        <v>0</v>
      </c>
      <c r="R25" s="625">
        <f>IF(A25&gt;" ",Arbeitszeiten!$J$21,0)</f>
        <v>0</v>
      </c>
      <c r="S25" s="625">
        <f>IF(A25&gt;" ",Arbeitszeiten!$K$21,0)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3</v>
      </c>
      <c r="D26" s="337">
        <f t="shared" si="21"/>
        <v>3</v>
      </c>
      <c r="E26" s="627">
        <f>IF($A26&gt;" ",Arbeitszeiten!B22,)</f>
        <v>0</v>
      </c>
      <c r="F26" s="628">
        <f>IF($A26&gt;" ",Arbeitszeiten!C22,)</f>
        <v>0</v>
      </c>
      <c r="G26" s="627">
        <f>IF($A26&gt;" ",Arbeitszeiten!D22,)</f>
        <v>0</v>
      </c>
      <c r="H26" s="629">
        <f>IF($A26&gt;" ",Arbeitszeiten!E22,)</f>
        <v>0</v>
      </c>
      <c r="I26" s="739">
        <f>IF($A26&gt;" ",IF(Arbeitszeiten!$H$22=0,IF(K26&gt;540,0,0),Arbeitszeiten!$F$22),0)</f>
        <v>0</v>
      </c>
      <c r="J26" s="740">
        <f>IF($A26&gt;" ",IF(Arbeitszeiten!$H$22=0,IF(AND(K26&gt;360,K26&lt;=540),0,),Arbeitszeiten!$G$22),0)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",Arbeitszeiten!$J$22,0)</f>
        <v>0</v>
      </c>
      <c r="S26" s="625">
        <f>IF(A26&gt;" ",Arbeitszeiten!$K$22,0)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4</v>
      </c>
      <c r="D27" s="337">
        <f t="shared" si="21"/>
        <v>4</v>
      </c>
      <c r="E27" s="627">
        <f>IF($A27&gt;" ",Arbeitszeiten!B23,)</f>
        <v>0</v>
      </c>
      <c r="F27" s="628">
        <f>IF($A27&gt;" ",Arbeitszeiten!C23,)</f>
        <v>0</v>
      </c>
      <c r="G27" s="627">
        <f>IF($A27&gt;" ",Arbeitszeiten!D23,)</f>
        <v>0</v>
      </c>
      <c r="H27" s="629">
        <f>IF($A27&gt;" ",Arbeitszeiten!E23,)</f>
        <v>0</v>
      </c>
      <c r="I27" s="739">
        <f>IF($A27&gt;" ",IF(Arbeitszeiten!$H$23=0,IF(K27&gt;540,0,0),Arbeitszeiten!$F$23),0)</f>
        <v>0</v>
      </c>
      <c r="J27" s="740">
        <f>IF($A27&gt;" ",IF(Arbeitszeiten!$H$23=0,IF(AND(K27&gt;360,K27&lt;=540),0,),Arbeitszeiten!$G$23),0)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",Arbeitszeiten!$J$23,0)</f>
        <v>0</v>
      </c>
      <c r="S27" s="625">
        <f>IF(A27&gt;" ",Arbeitszeiten!$K$23,0)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5</v>
      </c>
      <c r="D28" s="337">
        <f t="shared" si="21"/>
        <v>5</v>
      </c>
      <c r="E28" s="627">
        <f>IF($A28&gt;" ",Arbeitszeiten!B24,)</f>
        <v>0</v>
      </c>
      <c r="F28" s="628">
        <f>IF($A28&gt;" ",Arbeitszeiten!C24,)</f>
        <v>0</v>
      </c>
      <c r="G28" s="627">
        <f>IF($A28&gt;" ",Arbeitszeiten!D24,)</f>
        <v>0</v>
      </c>
      <c r="H28" s="629">
        <f>IF($A28&gt;" ",Arbeitszeiten!E24,)</f>
        <v>0</v>
      </c>
      <c r="I28" s="739">
        <f>IF($A28&gt;" ",IF(Arbeitszeiten!$H$24=0,IF(K28&gt;540,0,0),Arbeitszeiten!$F$24),0)</f>
        <v>0</v>
      </c>
      <c r="J28" s="740">
        <f>IF($A28&gt;" ",IF(Arbeitszeiten!$H$24=0,IF(AND(K28&gt;360,K28&lt;=540),0,),Arbeitszeiten!$G$24),0)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",Arbeitszeiten!$J$24,0)</f>
        <v>0</v>
      </c>
      <c r="S28" s="625">
        <f>IF(A28&gt;" ",Arbeitszeiten!$K$24,0)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6</v>
      </c>
      <c r="D29" s="337">
        <f t="shared" si="21"/>
        <v>6</v>
      </c>
      <c r="E29" s="627">
        <f>IF($A29&gt;" ",Arbeitszeiten!B25,)</f>
        <v>0</v>
      </c>
      <c r="F29" s="628">
        <f>IF($A29&gt;" ",Arbeitszeiten!C25,)</f>
        <v>0</v>
      </c>
      <c r="G29" s="627">
        <f>IF($A29&gt;" ",Arbeitszeiten!D25,)</f>
        <v>0</v>
      </c>
      <c r="H29" s="629">
        <f>IF($A29&gt;" ",Arbeitszeiten!E25,)</f>
        <v>0</v>
      </c>
      <c r="I29" s="739">
        <f>IF($A29&gt;" ",IF(Arbeitszeiten!$H$25=0,IF(K29&gt;540,0,0),Arbeitszeiten!$F$25),0)</f>
        <v>0</v>
      </c>
      <c r="J29" s="740">
        <f>IF($A29&gt;" ",IF(Arbeitszeiten!$H$25=0,IF(AND(K29&gt;360,K29&lt;=540),0,),Arbeitszeiten!$G$25),0)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ref="P29:P31" si="39">INT(O29/60)</f>
        <v>0</v>
      </c>
      <c r="Q29" s="160">
        <f t="shared" ref="Q29:Q31" si="40">ROUND(MOD(O29,60),0)</f>
        <v>0</v>
      </c>
      <c r="R29" s="625">
        <f>IF(A29&gt;" ",Arbeitszeiten!$J$25,0)</f>
        <v>0</v>
      </c>
      <c r="S29" s="625">
        <f>IF(A29&gt;" ",Arbeitszeiten!$K$25,0)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7</v>
      </c>
      <c r="D30" s="337">
        <f t="shared" si="21"/>
        <v>7</v>
      </c>
      <c r="E30" s="627">
        <f>IF($A30&gt;" ",Arbeitszeiten!B26,)</f>
        <v>0</v>
      </c>
      <c r="F30" s="628">
        <f>IF($A30&gt;" ",Arbeitszeiten!C26,)</f>
        <v>0</v>
      </c>
      <c r="G30" s="627">
        <f>IF($A30&gt;" ",Arbeitszeiten!D26,)</f>
        <v>0</v>
      </c>
      <c r="H30" s="629">
        <f>IF($A30&gt;" ",Arbeitszeiten!E26,)</f>
        <v>0</v>
      </c>
      <c r="I30" s="739">
        <f>IF($A30&gt;" ",IF(Arbeitszeiten!$H$229=0,IF(K30&gt;540,0,0),Arbeitszeiten!$F$26),0)</f>
        <v>0</v>
      </c>
      <c r="J30" s="740">
        <f>IF($A30&gt;" ",IF(Arbeitszeiten!$H$26=0,IF(AND(K30&gt;360,K30&lt;=540),0,),Arbeitszeiten!$G$26),0)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si="39"/>
        <v>0</v>
      </c>
      <c r="Q30" s="160">
        <f t="shared" si="40"/>
        <v>0</v>
      </c>
      <c r="R30" s="625">
        <f>IF(A30&gt;" ",Arbeitszeiten!$J$26,0)</f>
        <v>0</v>
      </c>
      <c r="S30" s="625">
        <f>IF(A30&gt;" ",Arbeitszeiten!$K$26,0)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8</v>
      </c>
      <c r="D31" s="337">
        <f t="shared" si="21"/>
        <v>8</v>
      </c>
      <c r="E31" s="627">
        <f>IF($A31&gt;" ",Arbeitszeiten!B27,)</f>
        <v>0</v>
      </c>
      <c r="F31" s="628">
        <f>IF($A31&gt;" ",Arbeitszeiten!C27,)</f>
        <v>0</v>
      </c>
      <c r="G31" s="627">
        <f>IF($A31&gt;" ",Arbeitszeiten!D27,)</f>
        <v>0</v>
      </c>
      <c r="H31" s="629">
        <f>IF($A31&gt;" ",Arbeitszeiten!E27,)</f>
        <v>0</v>
      </c>
      <c r="I31" s="739">
        <f>IF($A31&gt;" ",IF(Arbeitszeiten!$H$27=0,IF(K31&gt;540,0,0),Arbeitszeiten!$F$27),0)</f>
        <v>0</v>
      </c>
      <c r="J31" s="740">
        <f>IF($A31&gt;" ",IF(Arbeitszeiten!$H$27=0,IF(AND(K31&gt;360,K31&lt;=540),0,),Arbeitszeiten!$G$27),0)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",Arbeitszeiten!$J$27,0)</f>
        <v>0</v>
      </c>
      <c r="S31" s="625">
        <f>IF(A31&gt;" ",Arbeitszeiten!$K$27,0)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9</v>
      </c>
      <c r="D35" s="337">
        <f t="shared" ref="D35:D41" si="41">IF($G$5=0," ",IF(C35=0," ",C35))</f>
        <v>9</v>
      </c>
      <c r="E35" s="627">
        <f>IF($A35&gt;" ",Arbeitszeiten!B21,)</f>
        <v>0</v>
      </c>
      <c r="F35" s="628">
        <f>IF($A35&gt;" ",Arbeitszeiten!C21,)</f>
        <v>0</v>
      </c>
      <c r="G35" s="627">
        <f>IF($A35&gt;" ",Arbeitszeiten!D21,)</f>
        <v>0</v>
      </c>
      <c r="H35" s="629">
        <f>IF($A35&gt;" ",Arbeitszeiten!E21,)</f>
        <v>0</v>
      </c>
      <c r="I35" s="739">
        <f>IF($A35&gt;" ",IF(Arbeitszeiten!$H$21=0,IF(K35&gt;540,0,0),Arbeitszeiten!$F$21),0)</f>
        <v>0</v>
      </c>
      <c r="J35" s="740">
        <f>IF($A35&gt;" ",IF(Arbeitszeiten!$H$21=0,IF(AND(K35&gt;360,K35&lt;=540),0,),Arbeitszeiten!$G$21),0)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8" si="45">INT(O35/60)</f>
        <v>0</v>
      </c>
      <c r="Q35" s="160">
        <f t="shared" ref="Q35:Q38" si="46">ROUND(MOD(O35,60),0)</f>
        <v>0</v>
      </c>
      <c r="R35" s="625">
        <f>IF(A35&gt;" ",Arbeitszeiten!$J$21,0)</f>
        <v>0</v>
      </c>
      <c r="S35" s="625">
        <f>IF(A35&gt;" ",Arbeitszeiten!$K$21,0)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10</v>
      </c>
      <c r="D36" s="337">
        <f t="shared" si="41"/>
        <v>10</v>
      </c>
      <c r="E36" s="627">
        <f>IF($A36&gt;" ",Arbeitszeiten!B22,)</f>
        <v>0</v>
      </c>
      <c r="F36" s="628">
        <f>IF($A36&gt;" ",Arbeitszeiten!C22,)</f>
        <v>0</v>
      </c>
      <c r="G36" s="627">
        <f>IF($A36&gt;" ",Arbeitszeiten!D22,)</f>
        <v>0</v>
      </c>
      <c r="H36" s="629">
        <f>IF($A36&gt;" ",Arbeitszeiten!E22,)</f>
        <v>0</v>
      </c>
      <c r="I36" s="739">
        <f>IF($A36&gt;" ",IF(Arbeitszeiten!$H$22=0,IF(K36&gt;540,0,0),Arbeitszeiten!$F$22),0)</f>
        <v>0</v>
      </c>
      <c r="J36" s="740">
        <f>IF($A36&gt;" ",IF(Arbeitszeiten!$H$22=0,IF(AND(K36&gt;360,K36&lt;=540),0,),Arbeitszeiten!$G$22),0)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",Arbeitszeiten!$J$22,0)</f>
        <v>0</v>
      </c>
      <c r="S36" s="625">
        <f>IF(A36&gt;" ",Arbeitszeiten!$K$22,0)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11</v>
      </c>
      <c r="D37" s="337">
        <f t="shared" si="41"/>
        <v>11</v>
      </c>
      <c r="E37" s="627">
        <f>IF($A37&gt;" ",Arbeitszeiten!B23,)</f>
        <v>0</v>
      </c>
      <c r="F37" s="628">
        <f>IF($A37&gt;" ",Arbeitszeiten!C23,)</f>
        <v>0</v>
      </c>
      <c r="G37" s="627">
        <f>IF($A37&gt;" ",Arbeitszeiten!D23,)</f>
        <v>0</v>
      </c>
      <c r="H37" s="629">
        <f>IF($A37&gt;" ",Arbeitszeiten!E23,)</f>
        <v>0</v>
      </c>
      <c r="I37" s="739">
        <f>IF($A37&gt;" ",IF(Arbeitszeiten!$H$23=0,IF(K37&gt;540,0,0),Arbeitszeiten!$F$23),0)</f>
        <v>0</v>
      </c>
      <c r="J37" s="740">
        <f>IF($A37&gt;" ",IF(Arbeitszeiten!$H$23=0,IF(AND(K37&gt;360,K37&lt;=540),0,),Arbeitszeiten!$G$23),0)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",Arbeitszeiten!$J$23,0)</f>
        <v>0</v>
      </c>
      <c r="S37" s="625">
        <f>IF(A37&gt;" ",Arbeitszeiten!$K$23,0)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12</v>
      </c>
      <c r="D38" s="337">
        <f t="shared" si="41"/>
        <v>12</v>
      </c>
      <c r="E38" s="627">
        <f>IF($A38&gt;" ",Arbeitszeiten!B24,)</f>
        <v>0</v>
      </c>
      <c r="F38" s="628">
        <f>IF($A38&gt;" ",Arbeitszeiten!C24,)</f>
        <v>0</v>
      </c>
      <c r="G38" s="627">
        <f>IF($A38&gt;" ",Arbeitszeiten!D24,)</f>
        <v>0</v>
      </c>
      <c r="H38" s="629">
        <f>IF($A38&gt;" ",Arbeitszeiten!E24,)</f>
        <v>0</v>
      </c>
      <c r="I38" s="739">
        <f>IF($A38&gt;" ",IF(Arbeitszeiten!$H$24=0,IF(K38&gt;540,0,0),Arbeitszeiten!$F$24),0)</f>
        <v>0</v>
      </c>
      <c r="J38" s="740">
        <f>IF($A38&gt;" ",IF(Arbeitszeiten!$H$24=0,IF(AND(K38&gt;360,K38&lt;=540),0,),Arbeitszeiten!$G$24),0)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",Arbeitszeiten!$J$24,0)</f>
        <v>0</v>
      </c>
      <c r="S38" s="625">
        <f>IF(A38&gt;" ",Arbeitszeiten!$K$24,0)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13</v>
      </c>
      <c r="D39" s="337">
        <f t="shared" si="41"/>
        <v>13</v>
      </c>
      <c r="E39" s="627">
        <f>IF($A39&gt;" ",Arbeitszeiten!B25,)</f>
        <v>0</v>
      </c>
      <c r="F39" s="628">
        <f>IF($A39&gt;" ",Arbeitszeiten!C25,)</f>
        <v>0</v>
      </c>
      <c r="G39" s="627">
        <f>IF($A39&gt;" ",Arbeitszeiten!D25,)</f>
        <v>0</v>
      </c>
      <c r="H39" s="629">
        <f>IF($A39&gt;" ",Arbeitszeiten!E25,)</f>
        <v>0</v>
      </c>
      <c r="I39" s="739">
        <f>IF($A39&gt;" ",IF(Arbeitszeiten!$H$25=0,IF(K39&gt;540,0,0),Arbeitszeiten!$F$25),0)</f>
        <v>0</v>
      </c>
      <c r="J39" s="740">
        <f>IF($A39&gt;" ",IF(Arbeitszeiten!$H$25=0,IF(AND(K39&gt;360,K39&lt;=540),0,),Arbeitszeiten!$G$25),0)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ref="P39:P41" si="58">INT(O39/60)</f>
        <v>0</v>
      </c>
      <c r="Q39" s="160">
        <f t="shared" ref="Q39:Q41" si="59">ROUND(MOD(O39,60),0)</f>
        <v>0</v>
      </c>
      <c r="R39" s="625">
        <f>IF(A39&gt;" ",Arbeitszeiten!$J$25,0)</f>
        <v>0</v>
      </c>
      <c r="S39" s="625">
        <f>IF(A39&gt;" ",Arbeitszeiten!$K$25,0)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14</v>
      </c>
      <c r="D40" s="337">
        <f t="shared" si="41"/>
        <v>14</v>
      </c>
      <c r="E40" s="627">
        <f>IF($A40&gt;" ",Arbeitszeiten!B26,)</f>
        <v>0</v>
      </c>
      <c r="F40" s="628">
        <f>IF($A40&gt;" ",Arbeitszeiten!C26,)</f>
        <v>0</v>
      </c>
      <c r="G40" s="627">
        <f>IF($A40&gt;" ",Arbeitszeiten!D26,)</f>
        <v>0</v>
      </c>
      <c r="H40" s="629">
        <f>IF($A40&gt;" ",Arbeitszeiten!E26,)</f>
        <v>0</v>
      </c>
      <c r="I40" s="739">
        <f>IF($A40&gt;" ",IF(Arbeitszeiten!$H$229=0,IF(K40&gt;540,0,0),Arbeitszeiten!$F$26),0)</f>
        <v>0</v>
      </c>
      <c r="J40" s="740">
        <f>IF($A40&gt;" ",IF(Arbeitszeiten!$H$26=0,IF(AND(K40&gt;360,K40&lt;=540),0,),Arbeitszeiten!$G$26),0)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si="58"/>
        <v>0</v>
      </c>
      <c r="Q40" s="160">
        <f t="shared" si="59"/>
        <v>0</v>
      </c>
      <c r="R40" s="625">
        <f>IF(A40&gt;" ",Arbeitszeiten!$J$26,0)</f>
        <v>0</v>
      </c>
      <c r="S40" s="625">
        <f>IF(A40&gt;" ",Arbeitszeiten!$K$26,0)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15</v>
      </c>
      <c r="D41" s="337">
        <f t="shared" si="41"/>
        <v>15</v>
      </c>
      <c r="E41" s="627">
        <f>IF($A41&gt;" ",Arbeitszeiten!B27,)</f>
        <v>0</v>
      </c>
      <c r="F41" s="628">
        <f>IF($A41&gt;" ",Arbeitszeiten!C27,)</f>
        <v>0</v>
      </c>
      <c r="G41" s="627">
        <f>IF($A41&gt;" ",Arbeitszeiten!D27,)</f>
        <v>0</v>
      </c>
      <c r="H41" s="629">
        <f>IF($A41&gt;" ",Arbeitszeiten!E27,)</f>
        <v>0</v>
      </c>
      <c r="I41" s="739">
        <f>IF($A41&gt;" ",IF(Arbeitszeiten!$H$27=0,IF(K41&gt;540,0,0),Arbeitszeiten!$F$27),0)</f>
        <v>0</v>
      </c>
      <c r="J41" s="740">
        <f>IF($A41&gt;" ",IF(Arbeitszeiten!$H$27=0,IF(AND(K41&gt;360,K41&lt;=540),0,),Arbeitszeiten!$G$27),0)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",Arbeitszeiten!$J$27,0)</f>
        <v>0</v>
      </c>
      <c r="S41" s="625"/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6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16</v>
      </c>
      <c r="D45" s="337">
        <f t="shared" ref="D45:D51" si="60">IF($G$5=0," ",IF(C45=0," ",C45))</f>
        <v>16</v>
      </c>
      <c r="E45" s="627">
        <f>IF($A45&gt;" ",Arbeitszeiten!B21,)</f>
        <v>0</v>
      </c>
      <c r="F45" s="628">
        <f>IF($A45&gt;" ",Arbeitszeiten!C21,)</f>
        <v>0</v>
      </c>
      <c r="G45" s="627">
        <f>IF($A45&gt;" ",Arbeitszeiten!D21,)</f>
        <v>0</v>
      </c>
      <c r="H45" s="629">
        <f>IF($A45&gt;" ",Arbeitszeiten!E21,)</f>
        <v>0</v>
      </c>
      <c r="I45" s="739">
        <f>IF($A45&gt;" ",IF(Arbeitszeiten!$H$21=0,IF(K45&gt;540,0,0),Arbeitszeiten!$F$21),0)</f>
        <v>0</v>
      </c>
      <c r="J45" s="740">
        <f>IF($A45&gt;" ",IF(Arbeitszeiten!$H$21=0,IF(AND(K45&gt;360,K45&lt;=540),0,),Arbeitszeiten!$G$21),0)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8" si="64">INT(O45/60)</f>
        <v>0</v>
      </c>
      <c r="Q45" s="160">
        <f t="shared" ref="Q45:Q48" si="65">ROUND(MOD(O45,60),0)</f>
        <v>0</v>
      </c>
      <c r="R45" s="625">
        <f>IF(A45&gt;" ",Arbeitszeiten!$J$21,0)</f>
        <v>0</v>
      </c>
      <c r="S45" s="625">
        <f>IF(A45&gt;" ",Arbeitszeiten!$K$21,0)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17</v>
      </c>
      <c r="D46" s="337">
        <f t="shared" si="60"/>
        <v>17</v>
      </c>
      <c r="E46" s="627">
        <f>IF($A46&gt;" ",Arbeitszeiten!B22,)</f>
        <v>0</v>
      </c>
      <c r="F46" s="628">
        <f>IF($A46&gt;" ",Arbeitszeiten!C22,)</f>
        <v>0</v>
      </c>
      <c r="G46" s="627">
        <f>IF($A46&gt;" ",Arbeitszeiten!D22,)</f>
        <v>0</v>
      </c>
      <c r="H46" s="629">
        <f>IF($A46&gt;" ",Arbeitszeiten!E22,)</f>
        <v>0</v>
      </c>
      <c r="I46" s="739">
        <f>IF($A46&gt;" ",IF(Arbeitszeiten!$H$22=0,IF(K46&gt;540,0,0),Arbeitszeiten!$F$22),0)</f>
        <v>0</v>
      </c>
      <c r="J46" s="740">
        <f>IF($A46&gt;" ",IF(Arbeitszeiten!$H$22=0,IF(AND(K46&gt;360,K46&lt;=540),0,),Arbeitszeiten!$G$22),0)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",Arbeitszeiten!$J$22,0)</f>
        <v>0</v>
      </c>
      <c r="S46" s="625">
        <f>IF(A46&gt;" ",Arbeitszeiten!$K$22,0)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18</v>
      </c>
      <c r="D47" s="337">
        <f t="shared" si="60"/>
        <v>18</v>
      </c>
      <c r="E47" s="627">
        <f>IF($A47&gt;" ",Arbeitszeiten!B23,)</f>
        <v>0</v>
      </c>
      <c r="F47" s="628">
        <f>IF($A47&gt;" ",Arbeitszeiten!C23,)</f>
        <v>0</v>
      </c>
      <c r="G47" s="627">
        <f>IF($A47&gt;" ",Arbeitszeiten!D23,)</f>
        <v>0</v>
      </c>
      <c r="H47" s="629">
        <f>IF($A47&gt;" ",Arbeitszeiten!E23,)</f>
        <v>0</v>
      </c>
      <c r="I47" s="739">
        <f>IF($A47&gt;" ",IF(Arbeitszeiten!$H$23=0,IF(K47&gt;540,0,0),Arbeitszeiten!$F$23),0)</f>
        <v>0</v>
      </c>
      <c r="J47" s="740">
        <f>IF($A47&gt;" ",IF(Arbeitszeiten!$H$23=0,IF(AND(K47&gt;360,K47&lt;=540),0,),Arbeitszeiten!$G$23),0)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",Arbeitszeiten!$J$23,0)</f>
        <v>0</v>
      </c>
      <c r="S47" s="625">
        <f>IF(A47&gt;" ",Arbeitszeiten!$K$23,0)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19</v>
      </c>
      <c r="D48" s="337">
        <f t="shared" si="60"/>
        <v>19</v>
      </c>
      <c r="E48" s="627">
        <f>IF($A48&gt;" ",Arbeitszeiten!B24,)</f>
        <v>0</v>
      </c>
      <c r="F48" s="628">
        <f>IF($A48&gt;" ",Arbeitszeiten!C24,)</f>
        <v>0</v>
      </c>
      <c r="G48" s="627">
        <f>IF($A48&gt;" ",Arbeitszeiten!D24,)</f>
        <v>0</v>
      </c>
      <c r="H48" s="629">
        <f>IF($A48&gt;" ",Arbeitszeiten!E24,)</f>
        <v>0</v>
      </c>
      <c r="I48" s="739">
        <f>IF($A48&gt;" ",IF(Arbeitszeiten!$H$24=0,IF(K48&gt;540,0,0),Arbeitszeiten!$F$24),0)</f>
        <v>0</v>
      </c>
      <c r="J48" s="740">
        <f>IF($A48&gt;" ",IF(Arbeitszeiten!$H$24=0,IF(AND(K48&gt;360,K48&lt;=540),0,),Arbeitszeiten!$G$24),0)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",Arbeitszeiten!$J$24,0)</f>
        <v>0</v>
      </c>
      <c r="S48" s="625">
        <f>IF(A48&gt;" ",Arbeitszeiten!$K$24,0)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20</v>
      </c>
      <c r="D49" s="337">
        <f t="shared" si="60"/>
        <v>20</v>
      </c>
      <c r="E49" s="627">
        <f>IF($A49&gt;" ",Arbeitszeiten!B25,)</f>
        <v>0</v>
      </c>
      <c r="F49" s="628">
        <f>IF($A49&gt;" ",Arbeitszeiten!C25,)</f>
        <v>0</v>
      </c>
      <c r="G49" s="627">
        <f>IF($A49&gt;" ",Arbeitszeiten!D25,)</f>
        <v>0</v>
      </c>
      <c r="H49" s="629">
        <f>IF($A49&gt;" ",Arbeitszeiten!E25,)</f>
        <v>0</v>
      </c>
      <c r="I49" s="739">
        <f>IF($A49&gt;" ",IF(Arbeitszeiten!$H$25=0,IF(K49&gt;540,0,0),Arbeitszeiten!$F$25),0)</f>
        <v>0</v>
      </c>
      <c r="J49" s="740">
        <f>IF($A49&gt;" ",IF(Arbeitszeiten!$H$25=0,IF(AND(K49&gt;360,K49&lt;=540),0,),Arbeitszeiten!$G$25),0)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ref="P49:P51" si="77">INT(O49/60)</f>
        <v>0</v>
      </c>
      <c r="Q49" s="160">
        <f t="shared" ref="Q49:Q51" si="78">ROUND(MOD(O49,60),0)</f>
        <v>0</v>
      </c>
      <c r="R49" s="625">
        <f>IF(A49&gt;" ",Arbeitszeiten!$J$25,0)</f>
        <v>0</v>
      </c>
      <c r="S49" s="625">
        <f>IF(A49&gt;" ",Arbeitszeiten!$K$25,0)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21</v>
      </c>
      <c r="D50" s="337">
        <f t="shared" si="60"/>
        <v>21</v>
      </c>
      <c r="E50" s="627">
        <f>IF($A50&gt;" ",Arbeitszeiten!B26,)</f>
        <v>0</v>
      </c>
      <c r="F50" s="628">
        <f>IF($A50&gt;" ",Arbeitszeiten!C26,)</f>
        <v>0</v>
      </c>
      <c r="G50" s="627">
        <f>IF($A50&gt;" ",Arbeitszeiten!D26,)</f>
        <v>0</v>
      </c>
      <c r="H50" s="629">
        <f>IF($A50&gt;" ",Arbeitszeiten!E26,)</f>
        <v>0</v>
      </c>
      <c r="I50" s="739">
        <f>IF($A50&gt;" ",IF(Arbeitszeiten!$H$229=0,IF(K50&gt;540,0,0),Arbeitszeiten!$F$26),0)</f>
        <v>0</v>
      </c>
      <c r="J50" s="740">
        <f>IF($A50&gt;" ",IF(Arbeitszeiten!$H$26=0,IF(AND(K50&gt;360,K50&lt;=540),0,),Arbeitszeiten!$G$26),0)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si="77"/>
        <v>0</v>
      </c>
      <c r="Q50" s="160">
        <f t="shared" si="78"/>
        <v>0</v>
      </c>
      <c r="R50" s="625">
        <f>IF(A50&gt;" ",Arbeitszeiten!$J$26,0)</f>
        <v>0</v>
      </c>
      <c r="S50" s="625">
        <f>IF(A50&gt;" ",Arbeitszeiten!$K$26,0)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22</v>
      </c>
      <c r="D51" s="337">
        <f t="shared" si="60"/>
        <v>22</v>
      </c>
      <c r="E51" s="627">
        <f>IF($A51&gt;" ",Arbeitszeiten!B27,)</f>
        <v>0</v>
      </c>
      <c r="F51" s="628">
        <f>IF($A51&gt;" ",Arbeitszeiten!C27,)</f>
        <v>0</v>
      </c>
      <c r="G51" s="627">
        <f>IF($A51&gt;" ",Arbeitszeiten!D27,)</f>
        <v>0</v>
      </c>
      <c r="H51" s="629">
        <f>IF($A51&gt;" ",Arbeitszeiten!E27,)</f>
        <v>0</v>
      </c>
      <c r="I51" s="739">
        <f>IF($A51&gt;" ",IF(Arbeitszeiten!$H$27=0,IF(K51&gt;540,0,0),Arbeitszeiten!$F$27),0)</f>
        <v>0</v>
      </c>
      <c r="J51" s="740">
        <f>IF($A51&gt;" ",IF(Arbeitszeiten!$H$27=0,IF(AND(K51&gt;360,K51&lt;=540),0,),Arbeitszeiten!$G$27),0)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",Arbeitszeiten!$J$27,0)</f>
        <v>0</v>
      </c>
      <c r="S51" s="625">
        <f>IF(A51&gt;" ",Arbeitszeiten!$K$27,0)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23</v>
      </c>
      <c r="D55" s="337">
        <f t="shared" ref="D55:D61" si="79">IF($G$5=0," ",IF(C55=0," ",C55))</f>
        <v>23</v>
      </c>
      <c r="E55" s="627">
        <f>IF($A55&gt;" ",Arbeitszeiten!B21,)</f>
        <v>0</v>
      </c>
      <c r="F55" s="628">
        <f>IF($A55&gt;" ",Arbeitszeiten!C21,)</f>
        <v>0</v>
      </c>
      <c r="G55" s="627">
        <f>IF($A55&gt;" ",Arbeitszeiten!D21,)</f>
        <v>0</v>
      </c>
      <c r="H55" s="629">
        <f>IF($A55&gt;" ",Arbeitszeiten!E21,)</f>
        <v>0</v>
      </c>
      <c r="I55" s="739">
        <f>IF($A55&gt;" ",IF(Arbeitszeiten!$H$21=0,IF(K55&gt;540,0,0),Arbeitszeiten!$F$21),0)</f>
        <v>0</v>
      </c>
      <c r="J55" s="740">
        <f>IF($A55&gt;" ",IF(Arbeitszeiten!$H$21=0,IF(AND(K55&gt;360,K55&lt;=540),0,),Arbeitszeiten!$G$21),0)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8" si="83">INT(O55/60)</f>
        <v>0</v>
      </c>
      <c r="Q55" s="160">
        <f t="shared" ref="Q55:Q58" si="84">ROUND(MOD(O55,60),0)</f>
        <v>0</v>
      </c>
      <c r="R55" s="625">
        <f>IF(A55&gt;" ",Arbeitszeiten!$J$21,0)</f>
        <v>0</v>
      </c>
      <c r="S55" s="625">
        <f>IF(A55&gt;" ",Arbeitszeiten!$K$21,0)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24</v>
      </c>
      <c r="D56" s="337">
        <f t="shared" si="79"/>
        <v>24</v>
      </c>
      <c r="E56" s="627">
        <f>IF($A56&gt;" ",Arbeitszeiten!B22,)</f>
        <v>0</v>
      </c>
      <c r="F56" s="628">
        <f>IF($A56&gt;" ",Arbeitszeiten!C22,)</f>
        <v>0</v>
      </c>
      <c r="G56" s="627">
        <f>IF($A56&gt;" ",Arbeitszeiten!D22,)</f>
        <v>0</v>
      </c>
      <c r="H56" s="629">
        <f>IF($A56&gt;" ",Arbeitszeiten!E22,)</f>
        <v>0</v>
      </c>
      <c r="I56" s="739">
        <f>IF($A56&gt;" ",IF(Arbeitszeiten!$H$22=0,IF(K56&gt;540,0,0),Arbeitszeiten!$F$22),0)</f>
        <v>0</v>
      </c>
      <c r="J56" s="740">
        <f>IF($A56&gt;" ",IF(Arbeitszeiten!$H$22=0,IF(AND(K56&gt;360,K56&lt;=540),0,),Arbeitszeiten!$G$22),0)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",Arbeitszeiten!$J$22,0)</f>
        <v>0</v>
      </c>
      <c r="S56" s="625">
        <f>IF(A56&gt;" ",Arbeitszeiten!$K$22,0)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25</v>
      </c>
      <c r="D57" s="337">
        <f t="shared" si="79"/>
        <v>25</v>
      </c>
      <c r="E57" s="627">
        <f>IF($A57&gt;" ",Arbeitszeiten!B23,)</f>
        <v>0</v>
      </c>
      <c r="F57" s="628">
        <f>IF($A57&gt;" ",Arbeitszeiten!C23,)</f>
        <v>0</v>
      </c>
      <c r="G57" s="627">
        <f>IF($A57&gt;" ",Arbeitszeiten!D23,)</f>
        <v>0</v>
      </c>
      <c r="H57" s="629">
        <f>IF($A57&gt;" ",Arbeitszeiten!E23,)</f>
        <v>0</v>
      </c>
      <c r="I57" s="739">
        <f>IF($A57&gt;" ",IF(Arbeitszeiten!$H$23=0,IF(K57&gt;540,0,0),Arbeitszeiten!$F$23),0)</f>
        <v>0</v>
      </c>
      <c r="J57" s="740">
        <f>IF($A57&gt;" ",IF(Arbeitszeiten!$H$23=0,IF(AND(K57&gt;360,K57&lt;=540),0,),Arbeitszeiten!$G$23),0)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",Arbeitszeiten!$J$23,0)</f>
        <v>0</v>
      </c>
      <c r="S57" s="625">
        <f>IF(A57&gt;" ",Arbeitszeiten!$K$23,0)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26</v>
      </c>
      <c r="D58" s="337">
        <f t="shared" si="79"/>
        <v>26</v>
      </c>
      <c r="E58" s="627">
        <f>IF($A58&gt;" ",Arbeitszeiten!B24,)</f>
        <v>0</v>
      </c>
      <c r="F58" s="628">
        <f>IF($A58&gt;" ",Arbeitszeiten!C24,)</f>
        <v>0</v>
      </c>
      <c r="G58" s="627">
        <f>IF($A58&gt;" ",Arbeitszeiten!D24,)</f>
        <v>0</v>
      </c>
      <c r="H58" s="629">
        <f>IF($A58&gt;" ",Arbeitszeiten!E24,)</f>
        <v>0</v>
      </c>
      <c r="I58" s="739">
        <f>IF($A58&gt;" ",IF(Arbeitszeiten!$H$24=0,IF(K58&gt;540,0,0),Arbeitszeiten!$F$24),0)</f>
        <v>0</v>
      </c>
      <c r="J58" s="740">
        <f>IF($A58&gt;" ",IF(Arbeitszeiten!$H$24=0,IF(AND(K58&gt;360,K58&lt;=540),0,),Arbeitszeiten!$G$24),0)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",Arbeitszeiten!$J$24,0)</f>
        <v>0</v>
      </c>
      <c r="S58" s="625">
        <f>IF(A58&gt;" ",Arbeitszeiten!$K$24,0)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>Fr</v>
      </c>
      <c r="B59" s="392"/>
      <c r="C59" s="143">
        <f t="shared" si="93"/>
        <v>27</v>
      </c>
      <c r="D59" s="337">
        <f t="shared" si="79"/>
        <v>27</v>
      </c>
      <c r="E59" s="627">
        <f>IF($A59&gt;" ",Arbeitszeiten!B25,)</f>
        <v>0</v>
      </c>
      <c r="F59" s="628">
        <f>IF($A59&gt;" ",Arbeitszeiten!C25,)</f>
        <v>0</v>
      </c>
      <c r="G59" s="627">
        <f>IF($A59&gt;" ",Arbeitszeiten!D25,)</f>
        <v>0</v>
      </c>
      <c r="H59" s="629">
        <f>IF($A59&gt;" ",Arbeitszeiten!E25,)</f>
        <v>0</v>
      </c>
      <c r="I59" s="739">
        <f>IF($A59&gt;" ",IF(Arbeitszeiten!$H$25=0,IF(K59&gt;540,0,0),Arbeitszeiten!$F$25),0)</f>
        <v>0</v>
      </c>
      <c r="J59" s="740">
        <f>IF($A59&gt;" ",IF(Arbeitszeiten!$H$25=0,IF(AND(K59&gt;360,K59&lt;=540),0,),Arbeitszeiten!$G$25),0)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ref="P59:P61" si="96">INT(O59/60)</f>
        <v>0</v>
      </c>
      <c r="Q59" s="160">
        <f t="shared" ref="Q59:Q61" si="97">ROUND(MOD(O59,60),0)</f>
        <v>0</v>
      </c>
      <c r="R59" s="625">
        <f>IF(A59&gt;" ",Arbeitszeiten!$J$25,0)</f>
        <v>0</v>
      </c>
      <c r="S59" s="625">
        <f>IF(A59&gt;" ",Arbeitszeiten!$K$25,0)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>Sa</v>
      </c>
      <c r="B60" s="405"/>
      <c r="C60" s="143">
        <f t="shared" si="93"/>
        <v>28</v>
      </c>
      <c r="D60" s="337">
        <f t="shared" si="79"/>
        <v>28</v>
      </c>
      <c r="E60" s="627">
        <f>IF($A60&gt;" ",Arbeitszeiten!B26,)</f>
        <v>0</v>
      </c>
      <c r="F60" s="628">
        <f>IF($A60&gt;" ",Arbeitszeiten!C26,)</f>
        <v>0</v>
      </c>
      <c r="G60" s="627">
        <f>IF($A60&gt;" ",Arbeitszeiten!D26,)</f>
        <v>0</v>
      </c>
      <c r="H60" s="629">
        <f>IF($A60&gt;" ",Arbeitszeiten!E26,)</f>
        <v>0</v>
      </c>
      <c r="I60" s="739">
        <f>IF($A60&gt;" ",IF(Arbeitszeiten!$H$229=0,IF(K60&gt;540,0,0),Arbeitszeiten!$F$26),0)</f>
        <v>0</v>
      </c>
      <c r="J60" s="740">
        <f>IF($A60&gt;" ",IF(Arbeitszeiten!$H$26=0,IF(AND(K60&gt;360,K60&lt;=540),0,),Arbeitszeiten!$G$26),0)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si="96"/>
        <v>0</v>
      </c>
      <c r="Q60" s="160">
        <f t="shared" si="97"/>
        <v>0</v>
      </c>
      <c r="R60" s="625">
        <f>IF(A60&gt;" ",Arbeitszeiten!$J$26,0)</f>
        <v>0</v>
      </c>
      <c r="S60" s="625">
        <f>IF(A60&gt;" ",Arbeitszeiten!$K$26,0)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>So</v>
      </c>
      <c r="B61" s="405"/>
      <c r="C61" s="143">
        <f t="shared" si="93"/>
        <v>29</v>
      </c>
      <c r="D61" s="337">
        <f t="shared" si="79"/>
        <v>29</v>
      </c>
      <c r="E61" s="627">
        <f>IF($A61&gt;" ",Arbeitszeiten!B27,)</f>
        <v>0</v>
      </c>
      <c r="F61" s="628">
        <f>IF($A61&gt;" ",Arbeitszeiten!C27,)</f>
        <v>0</v>
      </c>
      <c r="G61" s="627">
        <f>IF($A61&gt;" ",Arbeitszeiten!D27,)</f>
        <v>0</v>
      </c>
      <c r="H61" s="629">
        <f>IF($A61&gt;" ",Arbeitszeiten!E27,)</f>
        <v>0</v>
      </c>
      <c r="I61" s="739">
        <f>IF($A61&gt;" ",IF(Arbeitszeiten!$H$27=0,IF(K61&gt;540,0,0),Arbeitszeiten!$F$27),0)</f>
        <v>0</v>
      </c>
      <c r="J61" s="740">
        <f>IF($A61&gt;" ",IF(Arbeitszeiten!$H$27=0,IF(AND(K61&gt;360,K61&lt;=540),0,),Arbeitszeiten!$G$27),0)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",Arbeitszeiten!$J$27,0)</f>
        <v>0</v>
      </c>
      <c r="S61" s="625">
        <f>IF(A61&gt;" ",Arbeitszeiten!$K$27,0)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>Mo</v>
      </c>
      <c r="B65" s="392"/>
      <c r="C65" s="143">
        <f>IF((C61+1)&gt;AnzahlTage,0,IF(C61+1&lt;7,0,C61+1))</f>
        <v>30</v>
      </c>
      <c r="D65" s="337">
        <f t="shared" ref="D65:D71" si="98">IF($G$5=0," ",IF(C65=0," ",C65))</f>
        <v>30</v>
      </c>
      <c r="E65" s="627">
        <f>IF($A65&gt;" ",Arbeitszeiten!B21,)</f>
        <v>0</v>
      </c>
      <c r="F65" s="628">
        <f>IF($A65&gt;" ",Arbeitszeiten!C21,)</f>
        <v>0</v>
      </c>
      <c r="G65" s="627">
        <f>IF($A65&gt;" ",Arbeitszeiten!D21,)</f>
        <v>0</v>
      </c>
      <c r="H65" s="629">
        <f>IF($A65&gt;" ",Arbeitszeiten!E21,)</f>
        <v>0</v>
      </c>
      <c r="I65" s="739">
        <f>IF($A65&gt;" ",IF(Arbeitszeiten!$H$21=0,IF(K65&gt;540,0,0),Arbeitszeiten!$F$21),0)</f>
        <v>0</v>
      </c>
      <c r="J65" s="740">
        <f>IF($A65&gt;" ",IF(Arbeitszeiten!$H$21=0,IF(AND(K65&gt;360,K65&lt;=540),0,),Arbeitszeiten!$G$21),0)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8" si="102">INT(O65/60)</f>
        <v>0</v>
      </c>
      <c r="Q65" s="160">
        <f t="shared" ref="Q65:Q68" si="103">ROUND(MOD(O65,60),0)</f>
        <v>0</v>
      </c>
      <c r="R65" s="625">
        <f>IF(A65&gt;" ",Arbeitszeiten!$J$21,0)</f>
        <v>0</v>
      </c>
      <c r="S65" s="625">
        <f>IF(A65&gt;" ",Arbeitszeiten!$K$21,0)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>Di</v>
      </c>
      <c r="B66" s="392"/>
      <c r="C66" s="143">
        <f t="shared" ref="C66:C71" si="112">IF((C65+1)&gt;AnzahlTage,0,IF(C65+1&lt;7,0,C65+1))</f>
        <v>31</v>
      </c>
      <c r="D66" s="337">
        <f t="shared" si="98"/>
        <v>31</v>
      </c>
      <c r="E66" s="627">
        <f>IF($A66&gt;" ",Arbeitszeiten!B22,)</f>
        <v>0</v>
      </c>
      <c r="F66" s="628">
        <f>IF($A66&gt;" ",Arbeitszeiten!C22,)</f>
        <v>0</v>
      </c>
      <c r="G66" s="627">
        <f>IF($A66&gt;" ",Arbeitszeiten!D22,)</f>
        <v>0</v>
      </c>
      <c r="H66" s="629">
        <f>IF($A66&gt;" ",Arbeitszeiten!E22,)</f>
        <v>0</v>
      </c>
      <c r="I66" s="739">
        <f>IF($A66&gt;" ",IF(Arbeitszeiten!$H$22=0,IF(K66&gt;540,0,0),Arbeitszeiten!$F$22),0)</f>
        <v>0</v>
      </c>
      <c r="J66" s="740">
        <f>IF($A66&gt;" ",IF(Arbeitszeiten!$H$22=0,IF(AND(K66&gt;360,K66&lt;=540),0,),Arbeitszeiten!$G$22),0)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",Arbeitszeiten!$J$22,0)</f>
        <v>0</v>
      </c>
      <c r="S66" s="625">
        <f>IF(A66&gt;" ",Arbeitszeiten!$K$22,0)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",Arbeitszeiten!B23,)</f>
        <v>0</v>
      </c>
      <c r="F67" s="628">
        <f>IF($A67&gt;" ",Arbeitszeiten!C23,)</f>
        <v>0</v>
      </c>
      <c r="G67" s="627">
        <f>IF($A67&gt;" ",Arbeitszeiten!D23,)</f>
        <v>0</v>
      </c>
      <c r="H67" s="629">
        <f>IF($A67&gt;" ",Arbeitszeiten!E23,)</f>
        <v>0</v>
      </c>
      <c r="I67" s="739">
        <f>IF($A67&gt;" ",IF(Arbeitszeiten!$H$23=0,IF(K67&gt;540,0,0),Arbeitszeiten!$F$23),0)</f>
        <v>0</v>
      </c>
      <c r="J67" s="740">
        <f>IF($A67&gt;" ",IF(Arbeitszeiten!$H$23=0,IF(AND(K67&gt;360,K67&lt;=540),0,),Arbeitszeiten!$G$23),0)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",Arbeitszeiten!$J$23,0)</f>
        <v>0</v>
      </c>
      <c r="S67" s="625">
        <f>IF(A67&gt;" ",Arbeitszeiten!$K$23,0)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",Arbeitszeiten!B24,)</f>
        <v>0</v>
      </c>
      <c r="F68" s="628">
        <f>IF($A68&gt;" ",Arbeitszeiten!C24,)</f>
        <v>0</v>
      </c>
      <c r="G68" s="627">
        <f>IF($A68&gt;" ",Arbeitszeiten!D24,)</f>
        <v>0</v>
      </c>
      <c r="H68" s="629">
        <f>IF($A68&gt;" ",Arbeitszeiten!E24,)</f>
        <v>0</v>
      </c>
      <c r="I68" s="739">
        <f>IF($A68&gt;" ",IF(Arbeitszeiten!$H$24=0,IF(K68&gt;540,0,0),Arbeitszeiten!$F$24),0)</f>
        <v>0</v>
      </c>
      <c r="J68" s="740">
        <f>IF($A68&gt;" ",IF(Arbeitszeiten!$H$24=0,IF(AND(K68&gt;360,K68&lt;=540),0,),Arbeitszeiten!$G$24),0)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",Arbeitszeiten!$J$24,0)</f>
        <v>0</v>
      </c>
      <c r="S68" s="625">
        <f>IF(A68&gt;" ",Arbeitszeiten!$K$24,0)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",Arbeitszeiten!B25,)</f>
        <v>0</v>
      </c>
      <c r="F69" s="628">
        <f>IF($A69&gt;" ",Arbeitszeiten!C25,)</f>
        <v>0</v>
      </c>
      <c r="G69" s="627">
        <f>IF($A69&gt;" ",Arbeitszeiten!D25,)</f>
        <v>0</v>
      </c>
      <c r="H69" s="629">
        <f>IF($A69&gt;" ",Arbeitszeiten!E25,)</f>
        <v>0</v>
      </c>
      <c r="I69" s="739">
        <f>IF($A69&gt;" ",IF(Arbeitszeiten!$H$25=0,IF(K69&gt;540,0,0),Arbeitszeiten!$F$25),0)</f>
        <v>0</v>
      </c>
      <c r="J69" s="740">
        <f>IF($A69&gt;" ",IF(Arbeitszeiten!$H$25=0,IF(AND(K69&gt;360,K69&lt;=540),0,),Arbeitszeiten!$G$25),0)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ref="P69:P71" si="115">INT(O69/60)</f>
        <v>0</v>
      </c>
      <c r="Q69" s="160">
        <f t="shared" ref="Q69:Q71" si="116">ROUND(MOD(O69,60),0)</f>
        <v>0</v>
      </c>
      <c r="R69" s="625">
        <f>IF(A69&gt;" ",Arbeitszeiten!$J$25,0)</f>
        <v>0</v>
      </c>
      <c r="S69" s="625">
        <f>IF(A69&gt;" ",Arbeitszeiten!$K$25,0)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",Arbeitszeiten!B26,)</f>
        <v>0</v>
      </c>
      <c r="F70" s="628">
        <f>IF($A70&gt;" ",Arbeitszeiten!C26,)</f>
        <v>0</v>
      </c>
      <c r="G70" s="627">
        <f>IF($A70&gt;" ",Arbeitszeiten!D26,)</f>
        <v>0</v>
      </c>
      <c r="H70" s="629">
        <f>IF($A70&gt;" ",Arbeitszeiten!E26,)</f>
        <v>0</v>
      </c>
      <c r="I70" s="739">
        <f>IF($A70&gt;" ",IF(Arbeitszeiten!$H$229=0,IF(K70&gt;540,0,0),Arbeitszeiten!$F$26),0)</f>
        <v>0</v>
      </c>
      <c r="J70" s="740">
        <f>IF($A70&gt;" ",IF(Arbeitszeiten!$H$26=0,IF(AND(K70&gt;360,K70&lt;=540),0,),Arbeitszeiten!$G$26),0)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si="115"/>
        <v>0</v>
      </c>
      <c r="Q70" s="160">
        <f t="shared" si="116"/>
        <v>0</v>
      </c>
      <c r="R70" s="625">
        <f>IF(A70&gt;" ",Arbeitszeiten!$J$26,0)</f>
        <v>0</v>
      </c>
      <c r="S70" s="625">
        <f>IF(A70&gt;" ",Arbeitszeiten!$K$26,0)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",Arbeitszeiten!B27,)</f>
        <v>0</v>
      </c>
      <c r="F71" s="628">
        <f>IF($A71&gt;" ",Arbeitszeiten!C27,)</f>
        <v>0</v>
      </c>
      <c r="G71" s="627">
        <f>IF($A71&gt;" ",Arbeitszeiten!D27,)</f>
        <v>0</v>
      </c>
      <c r="H71" s="629">
        <f>IF($A71&gt;" ",Arbeitszeiten!E27,)</f>
        <v>0</v>
      </c>
      <c r="I71" s="739">
        <f>IF($A71&gt;" ",IF(Arbeitszeiten!$H$27=0,IF(K71&gt;540,0,0),Arbeitszeiten!$F$27),0)</f>
        <v>0</v>
      </c>
      <c r="J71" s="740">
        <f>IF($A71&gt;" ",IF(Arbeitszeiten!$H$27=0,IF(AND(K71&gt;360,K71&lt;=540),0,),Arbeitszeiten!$G$27),0)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",Arbeitszeiten!$J$27,0)</f>
        <v>0</v>
      </c>
      <c r="S71" s="625">
        <f>IF(A71&gt;" ",Arbeitszeiten!$K$27,0)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7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7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7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8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8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IF(Übersicht!K18="+",Übersicht!L18,)</f>
        <v>0</v>
      </c>
      <c r="O81" s="471">
        <f>(N81*60)+R81</f>
        <v>0</v>
      </c>
      <c r="P81" s="472"/>
      <c r="Q81" s="473"/>
      <c r="R81" s="470">
        <f>IF(Übersicht!K18="+",Übersicht!M18,)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IF(Übersicht!K18="-",Übersicht!L18,)</f>
        <v>0</v>
      </c>
      <c r="O83" s="471">
        <f>(N83*60)+R83</f>
        <v>0</v>
      </c>
      <c r="P83" s="472"/>
      <c r="Q83" s="473"/>
      <c r="R83" s="470">
        <f>IF(Übersicht!K18="-",Übersicht!M18,)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19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19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19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19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19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19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19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19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19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19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19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19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G5:I5"/>
    <mergeCell ref="J5:M5"/>
    <mergeCell ref="G6:I6"/>
    <mergeCell ref="J6:M6"/>
    <mergeCell ref="I9:J9"/>
    <mergeCell ref="M9:N9"/>
    <mergeCell ref="E10:H10"/>
    <mergeCell ref="I10:J10"/>
    <mergeCell ref="M10:N10"/>
    <mergeCell ref="P10:Q10"/>
    <mergeCell ref="R10:S10"/>
    <mergeCell ref="AC9:AC13"/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R9:S9"/>
  </mergeCells>
  <conditionalFormatting sqref="Z15:Z19 Z24:Z29 Z34:Z39 Z44:Z49 Z54:Z59 Z64 Z77 M94">
    <cfRule type="cellIs" dxfId="41" priority="4" stopIfTrue="1" operator="equal">
      <formula>"-"</formula>
    </cfRule>
  </conditionalFormatting>
  <conditionalFormatting sqref="AA15:AA19 AA24:AA29 AA34:AA39 AA44:AA49 AA54:AA59 AA64 AA77">
    <cfRule type="expression" dxfId="40" priority="5" stopIfTrue="1">
      <formula>Z15="-"</formula>
    </cfRule>
  </conditionalFormatting>
  <conditionalFormatting sqref="AB15:AB19 AB24:AB29 AB34:AB39 AB44:AB49 AB54:AB59 AB64 AB77">
    <cfRule type="expression" dxfId="39" priority="6" stopIfTrue="1">
      <formula>Z15="-"</formula>
    </cfRule>
  </conditionalFormatting>
  <conditionalFormatting sqref="N94:R94">
    <cfRule type="expression" dxfId="38" priority="7" stopIfTrue="1">
      <formula>$M$94="-"</formula>
    </cfRule>
  </conditionalFormatting>
  <conditionalFormatting sqref="Z65:Z69 Z74">
    <cfRule type="cellIs" dxfId="37" priority="1" stopIfTrue="1" operator="equal">
      <formula>"-"</formula>
    </cfRule>
  </conditionalFormatting>
  <conditionalFormatting sqref="AA65:AA69 AA74">
    <cfRule type="expression" dxfId="36" priority="2" stopIfTrue="1">
      <formula>Z65="-"</formula>
    </cfRule>
  </conditionalFormatting>
  <conditionalFormatting sqref="AB65:AB69 AB74">
    <cfRule type="expression" dxfId="35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H19" sqref="H19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48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31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8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91"/>
      <c r="B10" s="595" t="s">
        <v>11</v>
      </c>
      <c r="C10" s="595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43313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4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9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92"/>
      <c r="J13" s="593"/>
      <c r="K13" s="250"/>
      <c r="L13" s="136"/>
      <c r="M13" s="592"/>
      <c r="N13" s="593"/>
      <c r="O13" s="136"/>
      <c r="P13" s="173"/>
      <c r="Q13" s="136"/>
      <c r="R13" s="54"/>
      <c r="S13" s="306"/>
      <c r="T13" s="793"/>
      <c r="U13" s="793"/>
      <c r="V13" s="59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f>IF($A15&gt;" ",Arbeitszeiten!O21,)</f>
        <v>0</v>
      </c>
      <c r="F15" s="628">
        <f>IF($A15&gt;" ",Arbeitszeiten!P21,)</f>
        <v>0</v>
      </c>
      <c r="G15" s="627">
        <f>IF($A15&gt;" ",Arbeitszeiten!Q21,)</f>
        <v>0</v>
      </c>
      <c r="H15" s="629">
        <f>IF($A15&gt;" ",Arbeitszeiten!R21,)</f>
        <v>0</v>
      </c>
      <c r="I15" s="739">
        <f>IF($A15&gt;" ",IF(Arbeitszeiten!$U$21=0,IF(K15&gt;540,0,0),Arbeitszeiten!$S$21),0)</f>
        <v>0</v>
      </c>
      <c r="J15" s="740">
        <f>IF($A15&gt;" ",IF(Arbeitszeiten!$U$21=0,IF(AND(K15&gt;360,K15&lt;=540),0,),Arbeitszeiten!$T$21),0)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9" si="5">INT(O15/60)</f>
        <v>0</v>
      </c>
      <c r="Q15" s="233">
        <f t="shared" ref="Q15:Q19" si="6">ROUND(MOD(O15,60),0)</f>
        <v>0</v>
      </c>
      <c r="R15" s="625">
        <f>IF(A15&gt;" ",Arbeitszeiten!$W$21,0)</f>
        <v>0</v>
      </c>
      <c r="S15" s="625">
        <f>IF(A15&gt;" ",Arbeitszeiten!$X$21,0)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",Arbeitszeiten!O22,)</f>
        <v>0</v>
      </c>
      <c r="F16" s="628">
        <f>IF($A16&gt;" ",Arbeitszeiten!P22,)</f>
        <v>0</v>
      </c>
      <c r="G16" s="627">
        <f>IF($A16&gt;" ",Arbeitszeiten!Q22,)</f>
        <v>0</v>
      </c>
      <c r="H16" s="629">
        <f>IF($A16&gt;" ",Arbeitszeiten!R22,)</f>
        <v>0</v>
      </c>
      <c r="I16" s="739">
        <f>IF($A16&gt;" ",IF(Arbeitszeiten!$U$22=0,IF(K16&gt;540,0,0),Arbeitszeiten!$S$22),0)</f>
        <v>0</v>
      </c>
      <c r="J16" s="740">
        <f>IF($A16&gt;" ",IF(Arbeitszeiten!$U$22=0,IF(AND(K16&gt;360,K16&lt;=540),0,),Arbeitszeiten!$T$22),0)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",Arbeitszeiten!$W$22,0)</f>
        <v>0</v>
      </c>
      <c r="S16" s="625">
        <f>IF(A16&gt;" ",Arbeitszeiten!$X$22,0)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>Mi</v>
      </c>
      <c r="B17" s="143">
        <f>IF(C12=4,1,0)</f>
        <v>1</v>
      </c>
      <c r="C17" s="143">
        <f>IF(AND(B17=0,C16=0),0,C16+1)</f>
        <v>1</v>
      </c>
      <c r="D17" s="337">
        <f t="shared" si="0"/>
        <v>1</v>
      </c>
      <c r="E17" s="627">
        <f>IF($A17&gt;" ",Arbeitszeiten!O23,)</f>
        <v>0</v>
      </c>
      <c r="F17" s="628">
        <f>IF($A17&gt;" ",Arbeitszeiten!P23,)</f>
        <v>0</v>
      </c>
      <c r="G17" s="627">
        <f>IF($A17&gt;" ",Arbeitszeiten!Q23,)</f>
        <v>0</v>
      </c>
      <c r="H17" s="629">
        <f>IF($A17&gt;" ",Arbeitszeiten!R23,)</f>
        <v>0</v>
      </c>
      <c r="I17" s="739">
        <f>IF($A17&gt;" ",IF(Arbeitszeiten!$U$23=0,IF(K17&gt;540,0,0),Arbeitszeiten!$S$23),0)</f>
        <v>0</v>
      </c>
      <c r="J17" s="740">
        <f>IF($A17&gt;" ",IF(Arbeitszeiten!$U$23=0,IF(AND(K17&gt;360,K17&lt;=540),0,),Arbeitszeiten!$T$23),0)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",Arbeitszeiten!$W$23,0)</f>
        <v>0</v>
      </c>
      <c r="S17" s="625">
        <f>IF(A17&gt;" ",Arbeitszeiten!$X$23,0)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>Do</v>
      </c>
      <c r="B18" s="143">
        <f>IF(C12=5,1,0)</f>
        <v>0</v>
      </c>
      <c r="C18" s="143">
        <f>IF(AND(B18=0,C17=0),0,C17+1)</f>
        <v>2</v>
      </c>
      <c r="D18" s="337">
        <f t="shared" si="0"/>
        <v>2</v>
      </c>
      <c r="E18" s="627">
        <f>IF($A18&gt;" ",Arbeitszeiten!O24,)</f>
        <v>0</v>
      </c>
      <c r="F18" s="628">
        <f>IF($A18&gt;" ",Arbeitszeiten!P24,)</f>
        <v>0</v>
      </c>
      <c r="G18" s="627">
        <f>IF($A18&gt;" ",Arbeitszeiten!Q24,)</f>
        <v>0</v>
      </c>
      <c r="H18" s="629">
        <f>IF($A18&gt;" ",Arbeitszeiten!R24,)</f>
        <v>0</v>
      </c>
      <c r="I18" s="739">
        <f>IF($A18&gt;" ",IF(Arbeitszeiten!$U$24=0,IF(K18&gt;540,0,0),Arbeitszeiten!$S$24),0)</f>
        <v>0</v>
      </c>
      <c r="J18" s="740">
        <f>IF($A18&gt;" ",IF(Arbeitszeiten!$U$24=0,IF(AND(K18&gt;360,K18&lt;=540),0,),Arbeitszeiten!$T$24),0)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",Arbeitszeiten!$W$24,0)</f>
        <v>0</v>
      </c>
      <c r="S18" s="625">
        <f>IF(A18&gt;" ",Arbeitszeiten!$X$24,0)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>Fr</v>
      </c>
      <c r="B19" s="143">
        <f>IF(C12=6,1,0)</f>
        <v>0</v>
      </c>
      <c r="C19" s="143">
        <f>IF(AND(B19=0,C18=0),0,C18+1)</f>
        <v>3</v>
      </c>
      <c r="D19" s="337">
        <f t="shared" si="0"/>
        <v>3</v>
      </c>
      <c r="E19" s="627">
        <f>IF($A19&gt;" ",Arbeitszeiten!O25,)</f>
        <v>0</v>
      </c>
      <c r="F19" s="628">
        <f>IF($A19&gt;" ",Arbeitszeiten!P25,)</f>
        <v>0</v>
      </c>
      <c r="G19" s="627">
        <f>IF($A19&gt;" ",Arbeitszeiten!Q25,)</f>
        <v>0</v>
      </c>
      <c r="H19" s="629">
        <f>IF($A19&gt;" ",Arbeitszeiten!R25,)</f>
        <v>0</v>
      </c>
      <c r="I19" s="739">
        <f>IF($A19&gt;" ",IF(Arbeitszeiten!$U$25=0,IF(K19&gt;540,0,0),Arbeitszeiten!$S$25),0)</f>
        <v>0</v>
      </c>
      <c r="J19" s="740">
        <f>IF($A19&gt;" ",IF(Arbeitszeiten!$U$25=0,IF(AND(K19&gt;360,K19&lt;=540),0,),Arbeitszeiten!$T$25),0)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si="5"/>
        <v>0</v>
      </c>
      <c r="Q19" s="160">
        <f t="shared" si="6"/>
        <v>0</v>
      </c>
      <c r="R19" s="625">
        <f>IF(A19&gt;" ",Arbeitszeiten!$W$25,0)</f>
        <v>0</v>
      </c>
      <c r="S19" s="625">
        <f>IF(A19&gt;" ",Arbeitszeiten!$X$25,0)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7">IF(AND(B20=0,C19=0),0,C19+1)</f>
        <v>4</v>
      </c>
      <c r="D20" s="349">
        <f t="shared" si="0"/>
        <v>4</v>
      </c>
      <c r="E20" s="627">
        <f>IF($A20&gt;" ",Arbeitszeiten!O26,)</f>
        <v>0</v>
      </c>
      <c r="F20" s="628">
        <f>IF($A20&gt;" ",Arbeitszeiten!P26,)</f>
        <v>0</v>
      </c>
      <c r="G20" s="627">
        <f>IF($A20&gt;" ",Arbeitszeiten!Q26,)</f>
        <v>0</v>
      </c>
      <c r="H20" s="629">
        <f>IF($A20&gt;" ",Arbeitszeiten!R26,)</f>
        <v>0</v>
      </c>
      <c r="I20" s="739">
        <f>IF($A20&gt;" ",IF(Arbeitszeiten!$U$229=0,IF(K20&gt;540,0,0),Arbeitszeiten!$S$26),0)</f>
        <v>0</v>
      </c>
      <c r="J20" s="740">
        <f>IF($A20&gt;" ",IF(Arbeitszeiten!$U$26=0,IF(AND(K20&gt;360,K20&lt;=540),0,),Arbeitszeiten!$T$26),0)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ref="P20:P21" si="18">INT(O20/60)</f>
        <v>0</v>
      </c>
      <c r="Q20" s="160">
        <f t="shared" ref="Q20:Q21" si="19">ROUND(MOD(O20,60),0)</f>
        <v>0</v>
      </c>
      <c r="R20" s="625">
        <f>IF(A20&gt;" ",Arbeitszeiten!$W$26,0)</f>
        <v>0</v>
      </c>
      <c r="S20" s="625">
        <f>IF(A20&gt;" ",Arbeitszeiten!$X$26,0)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7"/>
        <v>5</v>
      </c>
      <c r="D21" s="349">
        <f t="shared" si="0"/>
        <v>5</v>
      </c>
      <c r="E21" s="627">
        <f>IF($A21&gt;" ",Arbeitszeiten!O27,)</f>
        <v>0</v>
      </c>
      <c r="F21" s="628">
        <f>IF($A21&gt;" ",Arbeitszeiten!P27,)</f>
        <v>0</v>
      </c>
      <c r="G21" s="627">
        <f>IF($A21&gt;" ",Arbeitszeiten!Q27,)</f>
        <v>0</v>
      </c>
      <c r="H21" s="629">
        <f>IF($A21&gt;" ",Arbeitszeiten!R27,)</f>
        <v>0</v>
      </c>
      <c r="I21" s="739">
        <f>IF($A21&gt;" ",IF(Arbeitszeiten!$U$27=0,IF(K21&gt;540,0,0),Arbeitszeiten!$S$27),0)</f>
        <v>0</v>
      </c>
      <c r="J21" s="740">
        <f>IF($A21&gt;" ",IF(Arbeitszeiten!$U$27=0,IF(AND(K21&gt;360,K21&lt;=540),0,),Arbeitszeiten!$T$27),0)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8"/>
        <v>0</v>
      </c>
      <c r="Q21" s="160">
        <f t="shared" si="19"/>
        <v>0</v>
      </c>
      <c r="R21" s="625">
        <f>IF(A21&gt;" ",Arbeitszeiten!$W$27,0)</f>
        <v>0</v>
      </c>
      <c r="S21" s="625">
        <f>IF(A21&gt;" ",Arbeitszeiten!$X$27,0)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6</v>
      </c>
      <c r="D25" s="337">
        <f t="shared" ref="D25:D31" si="21">IF($G$5=0," ",IF(C25=0," ",C25))</f>
        <v>6</v>
      </c>
      <c r="E25" s="627">
        <f>IF($A25&gt;" ",Arbeitszeiten!O21,)</f>
        <v>0</v>
      </c>
      <c r="F25" s="628">
        <f>IF($A25&gt;" ",Arbeitszeiten!P21,)</f>
        <v>0</v>
      </c>
      <c r="G25" s="627">
        <f>IF($A25&gt;" ",Arbeitszeiten!Q21,)</f>
        <v>0</v>
      </c>
      <c r="H25" s="629">
        <f>IF($A25&gt;" ",Arbeitszeiten!R21,)</f>
        <v>0</v>
      </c>
      <c r="I25" s="739">
        <f>IF($A25&gt;" ",IF(Arbeitszeiten!$U$21=0,IF(K25&gt;540,0,0),Arbeitszeiten!$S$21),0)</f>
        <v>0</v>
      </c>
      <c r="J25" s="740">
        <f>IF($A25&gt;" ",IF(Arbeitszeiten!$U$21=0,IF(AND(K25&gt;360,K25&lt;=540),0,),Arbeitszeiten!$T$21),0)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9" si="26">INT(O25/60)</f>
        <v>0</v>
      </c>
      <c r="Q25" s="160">
        <f t="shared" ref="Q25:Q29" si="27">ROUND(MOD(O25,60),0)</f>
        <v>0</v>
      </c>
      <c r="R25" s="625">
        <f>IF(A25&gt;" ",Arbeitszeiten!$W$21,0)</f>
        <v>0</v>
      </c>
      <c r="S25" s="625">
        <f>IF(A25&gt;" ",Arbeitszeiten!$X$21,0)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7</v>
      </c>
      <c r="D26" s="337">
        <f t="shared" si="21"/>
        <v>7</v>
      </c>
      <c r="E26" s="627">
        <f>IF($A26&gt;" ",Arbeitszeiten!O22,)</f>
        <v>0</v>
      </c>
      <c r="F26" s="628">
        <f>IF($A26&gt;" ",Arbeitszeiten!P22,)</f>
        <v>0</v>
      </c>
      <c r="G26" s="627">
        <f>IF($A26&gt;" ",Arbeitszeiten!Q22,)</f>
        <v>0</v>
      </c>
      <c r="H26" s="629">
        <f>IF($A26&gt;" ",Arbeitszeiten!R22,)</f>
        <v>0</v>
      </c>
      <c r="I26" s="739">
        <f>IF($A26&gt;" ",IF(Arbeitszeiten!$U$22=0,IF(K26&gt;540,0,0),Arbeitszeiten!$S$22),0)</f>
        <v>0</v>
      </c>
      <c r="J26" s="740">
        <f>IF($A26&gt;" ",IF(Arbeitszeiten!$U$22=0,IF(AND(K26&gt;360,K26&lt;=540),0,),Arbeitszeiten!$T$22),0)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",Arbeitszeiten!$W$22,0)</f>
        <v>0</v>
      </c>
      <c r="S26" s="625">
        <f>IF(A26&gt;" ",Arbeitszeiten!$X$22,0)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8</v>
      </c>
      <c r="D27" s="337">
        <f t="shared" si="21"/>
        <v>8</v>
      </c>
      <c r="E27" s="627">
        <f>IF($A27&gt;" ",Arbeitszeiten!O23,)</f>
        <v>0</v>
      </c>
      <c r="F27" s="628">
        <f>IF($A27&gt;" ",Arbeitszeiten!P23,)</f>
        <v>0</v>
      </c>
      <c r="G27" s="627">
        <f>IF($A27&gt;" ",Arbeitszeiten!Q23,)</f>
        <v>0</v>
      </c>
      <c r="H27" s="629">
        <f>IF($A27&gt;" ",Arbeitszeiten!R23,)</f>
        <v>0</v>
      </c>
      <c r="I27" s="739">
        <f>IF($A27&gt;" ",IF(Arbeitszeiten!$U$23=0,IF(K27&gt;540,0,0),Arbeitszeiten!$S$23),0)</f>
        <v>0</v>
      </c>
      <c r="J27" s="740">
        <f>IF($A27&gt;" ",IF(Arbeitszeiten!$U$23=0,IF(AND(K27&gt;360,K27&lt;=540),0,),Arbeitszeiten!$T$23),0)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",Arbeitszeiten!$W$23,0)</f>
        <v>0</v>
      </c>
      <c r="S27" s="625">
        <f>IF(A27&gt;" ",Arbeitszeiten!$X$23,0)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9</v>
      </c>
      <c r="D28" s="337">
        <f t="shared" si="21"/>
        <v>9</v>
      </c>
      <c r="E28" s="627">
        <f>IF($A28&gt;" ",Arbeitszeiten!O24,)</f>
        <v>0</v>
      </c>
      <c r="F28" s="628">
        <f>IF($A28&gt;" ",Arbeitszeiten!P24,)</f>
        <v>0</v>
      </c>
      <c r="G28" s="627">
        <f>IF($A28&gt;" ",Arbeitszeiten!Q24,)</f>
        <v>0</v>
      </c>
      <c r="H28" s="629">
        <f>IF($A28&gt;" ",Arbeitszeiten!R24,)</f>
        <v>0</v>
      </c>
      <c r="I28" s="739">
        <f>IF($A28&gt;" ",IF(Arbeitszeiten!$U$24=0,IF(K28&gt;540,0,0),Arbeitszeiten!$S$24),0)</f>
        <v>0</v>
      </c>
      <c r="J28" s="740">
        <f>IF($A28&gt;" ",IF(Arbeitszeiten!$U$24=0,IF(AND(K28&gt;360,K28&lt;=540),0,),Arbeitszeiten!$T$24),0)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",Arbeitszeiten!$W$24,0)</f>
        <v>0</v>
      </c>
      <c r="S28" s="625">
        <f>IF(A28&gt;" ",Arbeitszeiten!$X$24,0)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10</v>
      </c>
      <c r="D29" s="337">
        <f t="shared" si="21"/>
        <v>10</v>
      </c>
      <c r="E29" s="627">
        <f>IF($A29&gt;" ",Arbeitszeiten!O25,)</f>
        <v>0</v>
      </c>
      <c r="F29" s="628">
        <f>IF($A29&gt;" ",Arbeitszeiten!P25,)</f>
        <v>0</v>
      </c>
      <c r="G29" s="627">
        <f>IF($A29&gt;" ",Arbeitszeiten!Q25,)</f>
        <v>0</v>
      </c>
      <c r="H29" s="629">
        <f>IF($A29&gt;" ",Arbeitszeiten!R25,)</f>
        <v>0</v>
      </c>
      <c r="I29" s="739">
        <f>IF($A29&gt;" ",IF(Arbeitszeiten!$U$25=0,IF(K29&gt;540,0,0),Arbeitszeiten!$S$25),0)</f>
        <v>0</v>
      </c>
      <c r="J29" s="740">
        <f>IF($A29&gt;" ",IF(Arbeitszeiten!$U$25=0,IF(AND(K29&gt;360,K29&lt;=540),0,),Arbeitszeiten!$T$25),0)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si="26"/>
        <v>0</v>
      </c>
      <c r="Q29" s="160">
        <f t="shared" si="27"/>
        <v>0</v>
      </c>
      <c r="R29" s="625">
        <f>IF(A29&gt;" ",Arbeitszeiten!$W$25,0)</f>
        <v>0</v>
      </c>
      <c r="S29" s="625">
        <f>IF(A29&gt;" ",Arbeitszeiten!$X$25,0)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11</v>
      </c>
      <c r="D30" s="337">
        <f t="shared" si="21"/>
        <v>11</v>
      </c>
      <c r="E30" s="627">
        <f>IF($A30&gt;" ",Arbeitszeiten!O26,)</f>
        <v>0</v>
      </c>
      <c r="F30" s="628">
        <f>IF($A30&gt;" ",Arbeitszeiten!P26,)</f>
        <v>0</v>
      </c>
      <c r="G30" s="627">
        <f>IF($A30&gt;" ",Arbeitszeiten!Q26,)</f>
        <v>0</v>
      </c>
      <c r="H30" s="629">
        <f>IF($A30&gt;" ",Arbeitszeiten!R26,)</f>
        <v>0</v>
      </c>
      <c r="I30" s="739">
        <f>IF($A30&gt;" ",IF(Arbeitszeiten!$U$229=0,IF(K30&gt;540,0,0),Arbeitszeiten!$S$26),0)</f>
        <v>0</v>
      </c>
      <c r="J30" s="740">
        <f>IF($A30&gt;" ",IF(Arbeitszeiten!$U$26=0,IF(AND(K30&gt;360,K30&lt;=540),0,),Arbeitszeiten!$T$26),0)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ref="P30:P31" si="39">INT(O30/60)</f>
        <v>0</v>
      </c>
      <c r="Q30" s="160">
        <f t="shared" ref="Q30:Q31" si="40">ROUND(MOD(O30,60),0)</f>
        <v>0</v>
      </c>
      <c r="R30" s="625">
        <f>IF(A30&gt;" ",Arbeitszeiten!$W$26,0)</f>
        <v>0</v>
      </c>
      <c r="S30" s="625">
        <f>IF(A30&gt;" ",Arbeitszeiten!$X$26,0)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12</v>
      </c>
      <c r="D31" s="337">
        <f t="shared" si="21"/>
        <v>12</v>
      </c>
      <c r="E31" s="627">
        <f>IF($A31&gt;" ",Arbeitszeiten!O27,)</f>
        <v>0</v>
      </c>
      <c r="F31" s="628">
        <f>IF($A31&gt;" ",Arbeitszeiten!P27,)</f>
        <v>0</v>
      </c>
      <c r="G31" s="627">
        <f>IF($A31&gt;" ",Arbeitszeiten!Q27,)</f>
        <v>0</v>
      </c>
      <c r="H31" s="629">
        <f>IF($A31&gt;" ",Arbeitszeiten!R27,)</f>
        <v>0</v>
      </c>
      <c r="I31" s="739">
        <f>IF($A31&gt;" ",IF(Arbeitszeiten!$U$27=0,IF(K31&gt;540,0,0),Arbeitszeiten!$S$27),0)</f>
        <v>0</v>
      </c>
      <c r="J31" s="740">
        <f>IF($A31&gt;" ",IF(Arbeitszeiten!$U$27=0,IF(AND(K31&gt;360,K31&lt;=540),0,),Arbeitszeiten!$T$27),0)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",Arbeitszeiten!$W$27,0)</f>
        <v>0</v>
      </c>
      <c r="S31" s="625">
        <f>IF(A31&gt;" ",Arbeitszeiten!$X$27,0)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13</v>
      </c>
      <c r="D35" s="337">
        <f t="shared" ref="D35:D41" si="41">IF($G$5=0," ",IF(C35=0," ",C35))</f>
        <v>13</v>
      </c>
      <c r="E35" s="627">
        <f>IF($A35&gt;" ",Arbeitszeiten!O21,)</f>
        <v>0</v>
      </c>
      <c r="F35" s="628">
        <f>IF($A35&gt;" ",Arbeitszeiten!P21,)</f>
        <v>0</v>
      </c>
      <c r="G35" s="627">
        <f>IF($A35&gt;" ",Arbeitszeiten!Q21,)</f>
        <v>0</v>
      </c>
      <c r="H35" s="629">
        <f>IF($A35&gt;" ",Arbeitszeiten!R21,)</f>
        <v>0</v>
      </c>
      <c r="I35" s="739">
        <f>IF($A35&gt;" ",IF(Arbeitszeiten!$U$21=0,IF(K35&gt;540,0,0),Arbeitszeiten!$S$21),0)</f>
        <v>0</v>
      </c>
      <c r="J35" s="740">
        <f>IF($A35&gt;" ",IF(Arbeitszeiten!$U$21=0,IF(AND(K35&gt;360,K35&lt;=540),0,),Arbeitszeiten!$T$21),0)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9" si="45">INT(O35/60)</f>
        <v>0</v>
      </c>
      <c r="Q35" s="160">
        <f t="shared" ref="Q35:Q39" si="46">ROUND(MOD(O35,60),0)</f>
        <v>0</v>
      </c>
      <c r="R35" s="625">
        <f>IF(A35&gt;" ",Arbeitszeiten!$W$21,0)</f>
        <v>0</v>
      </c>
      <c r="S35" s="625">
        <f>IF(A35&gt;" ",Arbeitszeiten!$X$21,0)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14</v>
      </c>
      <c r="D36" s="337">
        <f t="shared" si="41"/>
        <v>14</v>
      </c>
      <c r="E36" s="627">
        <f>IF($A36&gt;" ",Arbeitszeiten!O22,)</f>
        <v>0</v>
      </c>
      <c r="F36" s="628">
        <f>IF($A36&gt;" ",Arbeitszeiten!P22,)</f>
        <v>0</v>
      </c>
      <c r="G36" s="627">
        <f>IF($A36&gt;" ",Arbeitszeiten!Q22,)</f>
        <v>0</v>
      </c>
      <c r="H36" s="629">
        <f>IF($A36&gt;" ",Arbeitszeiten!R22,)</f>
        <v>0</v>
      </c>
      <c r="I36" s="739">
        <f>IF($A36&gt;" ",IF(Arbeitszeiten!$U$22=0,IF(K36&gt;540,0,0),Arbeitszeiten!$S$22),0)</f>
        <v>0</v>
      </c>
      <c r="J36" s="740">
        <f>IF($A36&gt;" ",IF(Arbeitszeiten!$U$22=0,IF(AND(K36&gt;360,K36&lt;=540),0,),Arbeitszeiten!$T$22),0)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",Arbeitszeiten!$W$22,0)</f>
        <v>0</v>
      </c>
      <c r="S36" s="625">
        <f>IF(A36&gt;" ",Arbeitszeiten!$X$22,0)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15</v>
      </c>
      <c r="D37" s="337">
        <f t="shared" si="41"/>
        <v>15</v>
      </c>
      <c r="E37" s="627">
        <f>IF($A37&gt;" ",Arbeitszeiten!O23,)</f>
        <v>0</v>
      </c>
      <c r="F37" s="628">
        <f>IF($A37&gt;" ",Arbeitszeiten!P23,)</f>
        <v>0</v>
      </c>
      <c r="G37" s="627">
        <f>IF($A37&gt;" ",Arbeitszeiten!Q23,)</f>
        <v>0</v>
      </c>
      <c r="H37" s="629">
        <f>IF($A37&gt;" ",Arbeitszeiten!R23,)</f>
        <v>0</v>
      </c>
      <c r="I37" s="739">
        <f>IF($A37&gt;" ",IF(Arbeitszeiten!$U$23=0,IF(K37&gt;540,0,0),Arbeitszeiten!$S$23),0)</f>
        <v>0</v>
      </c>
      <c r="J37" s="740">
        <f>IF($A37&gt;" ",IF(Arbeitszeiten!$U$23=0,IF(AND(K37&gt;360,K37&lt;=540),0,),Arbeitszeiten!$T$23),0)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",Arbeitszeiten!$W$23,0)</f>
        <v>0</v>
      </c>
      <c r="S37" s="625">
        <f>IF(A37&gt;" ",Arbeitszeiten!$X$23,0)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16</v>
      </c>
      <c r="D38" s="337">
        <f t="shared" si="41"/>
        <v>16</v>
      </c>
      <c r="E38" s="627">
        <f>IF($A38&gt;" ",Arbeitszeiten!O24,)</f>
        <v>0</v>
      </c>
      <c r="F38" s="628">
        <f>IF($A38&gt;" ",Arbeitszeiten!P24,)</f>
        <v>0</v>
      </c>
      <c r="G38" s="627">
        <f>IF($A38&gt;" ",Arbeitszeiten!Q24,)</f>
        <v>0</v>
      </c>
      <c r="H38" s="629">
        <f>IF($A38&gt;" ",Arbeitszeiten!R24,)</f>
        <v>0</v>
      </c>
      <c r="I38" s="739">
        <f>IF($A38&gt;" ",IF(Arbeitszeiten!$U$24=0,IF(K38&gt;540,0,0),Arbeitszeiten!$S$24),0)</f>
        <v>0</v>
      </c>
      <c r="J38" s="740">
        <f>IF($A38&gt;" ",IF(Arbeitszeiten!$U$24=0,IF(AND(K38&gt;360,K38&lt;=540),0,),Arbeitszeiten!$T$24),0)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",Arbeitszeiten!$W$24,0)</f>
        <v>0</v>
      </c>
      <c r="S38" s="625">
        <f>IF(A38&gt;" ",Arbeitszeiten!$X$24,0)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17</v>
      </c>
      <c r="D39" s="337">
        <f t="shared" si="41"/>
        <v>17</v>
      </c>
      <c r="E39" s="627">
        <f>IF($A39&gt;" ",Arbeitszeiten!O25,)</f>
        <v>0</v>
      </c>
      <c r="F39" s="628">
        <f>IF($A39&gt;" ",Arbeitszeiten!P25,)</f>
        <v>0</v>
      </c>
      <c r="G39" s="627">
        <f>IF($A39&gt;" ",Arbeitszeiten!Q25,)</f>
        <v>0</v>
      </c>
      <c r="H39" s="629">
        <f>IF($A39&gt;" ",Arbeitszeiten!R25,)</f>
        <v>0</v>
      </c>
      <c r="I39" s="739">
        <f>IF($A39&gt;" ",IF(Arbeitszeiten!$U$25=0,IF(K39&gt;540,0,0),Arbeitszeiten!$S$25),0)</f>
        <v>0</v>
      </c>
      <c r="J39" s="740">
        <f>IF($A39&gt;" ",IF(Arbeitszeiten!$U$25=0,IF(AND(K39&gt;360,K39&lt;=540),0,),Arbeitszeiten!$T$25),0)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si="45"/>
        <v>0</v>
      </c>
      <c r="Q39" s="160">
        <f t="shared" si="46"/>
        <v>0</v>
      </c>
      <c r="R39" s="625">
        <f>IF(A39&gt;" ",Arbeitszeiten!$W$25,0)</f>
        <v>0</v>
      </c>
      <c r="S39" s="625">
        <f>IF(A39&gt;" ",Arbeitszeiten!$X$25,0)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18</v>
      </c>
      <c r="D40" s="337">
        <f t="shared" si="41"/>
        <v>18</v>
      </c>
      <c r="E40" s="627">
        <f>IF($A40&gt;" ",Arbeitszeiten!O26,)</f>
        <v>0</v>
      </c>
      <c r="F40" s="628">
        <f>IF($A40&gt;" ",Arbeitszeiten!P26,)</f>
        <v>0</v>
      </c>
      <c r="G40" s="627">
        <f>IF($A40&gt;" ",Arbeitszeiten!Q26,)</f>
        <v>0</v>
      </c>
      <c r="H40" s="629">
        <f>IF($A40&gt;" ",Arbeitszeiten!R26,)</f>
        <v>0</v>
      </c>
      <c r="I40" s="739">
        <f>IF($A40&gt;" ",IF(Arbeitszeiten!$U$229=0,IF(K40&gt;540,0,0),Arbeitszeiten!$S$26),0)</f>
        <v>0</v>
      </c>
      <c r="J40" s="740">
        <f>IF($A40&gt;" ",IF(Arbeitszeiten!$U$26=0,IF(AND(K40&gt;360,K40&lt;=540),0,),Arbeitszeiten!$T$26),0)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ref="P40:P41" si="58">INT(O40/60)</f>
        <v>0</v>
      </c>
      <c r="Q40" s="160">
        <f t="shared" ref="Q40:Q41" si="59">ROUND(MOD(O40,60),0)</f>
        <v>0</v>
      </c>
      <c r="R40" s="625">
        <f>IF(A40&gt;" ",Arbeitszeiten!$W$26,0)</f>
        <v>0</v>
      </c>
      <c r="S40" s="625">
        <f>IF(A40&gt;" ",Arbeitszeiten!$X$26,0)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19</v>
      </c>
      <c r="D41" s="337">
        <f t="shared" si="41"/>
        <v>19</v>
      </c>
      <c r="E41" s="627">
        <f>IF($A41&gt;" ",Arbeitszeiten!O27,)</f>
        <v>0</v>
      </c>
      <c r="F41" s="628">
        <f>IF($A41&gt;" ",Arbeitszeiten!P27,)</f>
        <v>0</v>
      </c>
      <c r="G41" s="627">
        <f>IF($A41&gt;" ",Arbeitszeiten!Q27,)</f>
        <v>0</v>
      </c>
      <c r="H41" s="629">
        <f>IF($A41&gt;" ",Arbeitszeiten!R27,)</f>
        <v>0</v>
      </c>
      <c r="I41" s="739">
        <f>IF($A41&gt;" ",IF(Arbeitszeiten!$U$27=0,IF(K41&gt;540,0,0),Arbeitszeiten!$S$27),0)</f>
        <v>0</v>
      </c>
      <c r="J41" s="740">
        <f>IF($A41&gt;" ",IF(Arbeitszeiten!$U$27=0,IF(AND(K41&gt;360,K41&lt;=540),0,),Arbeitszeiten!$T$27),0)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",Arbeitszeiten!$W$27,0)</f>
        <v>0</v>
      </c>
      <c r="S41" s="625">
        <f>IF(A41&gt;" ",Arbeitszeiten!$X$27,0)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20</v>
      </c>
      <c r="D45" s="337">
        <f t="shared" ref="D45:D51" si="60">IF($G$5=0," ",IF(C45=0," ",C45))</f>
        <v>20</v>
      </c>
      <c r="E45" s="627">
        <f>IF($A45&gt;" ",Arbeitszeiten!O21,)</f>
        <v>0</v>
      </c>
      <c r="F45" s="628">
        <f>IF($A45&gt;" ",Arbeitszeiten!P21,)</f>
        <v>0</v>
      </c>
      <c r="G45" s="627">
        <f>IF($A45&gt;" ",Arbeitszeiten!Q21,)</f>
        <v>0</v>
      </c>
      <c r="H45" s="629">
        <f>IF($A45&gt;" ",Arbeitszeiten!R21,)</f>
        <v>0</v>
      </c>
      <c r="I45" s="739">
        <f>IF($A45&gt;" ",IF(Arbeitszeiten!$U$21=0,IF(K45&gt;540,0,0),Arbeitszeiten!$S$21),0)</f>
        <v>0</v>
      </c>
      <c r="J45" s="740">
        <f>IF($A45&gt;" ",IF(Arbeitszeiten!$U$21=0,IF(AND(K45&gt;360,K45&lt;=540),0,),Arbeitszeiten!$T$21),0)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9" si="64">INT(O45/60)</f>
        <v>0</v>
      </c>
      <c r="Q45" s="160">
        <f t="shared" ref="Q45:Q49" si="65">ROUND(MOD(O45,60),0)</f>
        <v>0</v>
      </c>
      <c r="R45" s="625">
        <f>IF(A45&gt;" ",Arbeitszeiten!$W$21,0)</f>
        <v>0</v>
      </c>
      <c r="S45" s="625">
        <f>IF(A45&gt;" ",Arbeitszeiten!$X$21,0)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21</v>
      </c>
      <c r="D46" s="337">
        <f t="shared" si="60"/>
        <v>21</v>
      </c>
      <c r="E46" s="627">
        <f>IF($A46&gt;" ",Arbeitszeiten!O22,)</f>
        <v>0</v>
      </c>
      <c r="F46" s="628">
        <f>IF($A46&gt;" ",Arbeitszeiten!P22,)</f>
        <v>0</v>
      </c>
      <c r="G46" s="627">
        <f>IF($A46&gt;" ",Arbeitszeiten!Q22,)</f>
        <v>0</v>
      </c>
      <c r="H46" s="629">
        <f>IF($A46&gt;" ",Arbeitszeiten!R22,)</f>
        <v>0</v>
      </c>
      <c r="I46" s="739">
        <f>IF($A46&gt;" ",IF(Arbeitszeiten!$U$22=0,IF(K46&gt;540,0,0),Arbeitszeiten!$S$22),0)</f>
        <v>0</v>
      </c>
      <c r="J46" s="740">
        <f>IF($A46&gt;" ",IF(Arbeitszeiten!$U$22=0,IF(AND(K46&gt;360,K46&lt;=540),0,),Arbeitszeiten!$T$22),0)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",Arbeitszeiten!$W$22,0)</f>
        <v>0</v>
      </c>
      <c r="S46" s="625">
        <f>IF(A46&gt;" ",Arbeitszeiten!$X$22,0)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22</v>
      </c>
      <c r="D47" s="337">
        <f t="shared" si="60"/>
        <v>22</v>
      </c>
      <c r="E47" s="627">
        <f>IF($A47&gt;" ",Arbeitszeiten!O23,)</f>
        <v>0</v>
      </c>
      <c r="F47" s="628">
        <f>IF($A47&gt;" ",Arbeitszeiten!P23,)</f>
        <v>0</v>
      </c>
      <c r="G47" s="627">
        <f>IF($A47&gt;" ",Arbeitszeiten!Q23,)</f>
        <v>0</v>
      </c>
      <c r="H47" s="629">
        <f>IF($A47&gt;" ",Arbeitszeiten!R23,)</f>
        <v>0</v>
      </c>
      <c r="I47" s="739">
        <f>IF($A47&gt;" ",IF(Arbeitszeiten!$U$23=0,IF(K47&gt;540,0,0),Arbeitszeiten!$S$23),0)</f>
        <v>0</v>
      </c>
      <c r="J47" s="740">
        <f>IF($A47&gt;" ",IF(Arbeitszeiten!$U$23=0,IF(AND(K47&gt;360,K47&lt;=540),0,),Arbeitszeiten!$T$23),0)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",Arbeitszeiten!$W$23,0)</f>
        <v>0</v>
      </c>
      <c r="S47" s="625">
        <f>IF(A47&gt;" ",Arbeitszeiten!$X$23,0)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23</v>
      </c>
      <c r="D48" s="337">
        <f t="shared" si="60"/>
        <v>23</v>
      </c>
      <c r="E48" s="627">
        <f>IF($A48&gt;" ",Arbeitszeiten!O24,)</f>
        <v>0</v>
      </c>
      <c r="F48" s="628">
        <f>IF($A48&gt;" ",Arbeitszeiten!P24,)</f>
        <v>0</v>
      </c>
      <c r="G48" s="627">
        <f>IF($A48&gt;" ",Arbeitszeiten!Q24,)</f>
        <v>0</v>
      </c>
      <c r="H48" s="629">
        <f>IF($A48&gt;" ",Arbeitszeiten!R24,)</f>
        <v>0</v>
      </c>
      <c r="I48" s="739">
        <f>IF($A48&gt;" ",IF(Arbeitszeiten!$U$24=0,IF(K48&gt;540,0,0),Arbeitszeiten!$S$24),0)</f>
        <v>0</v>
      </c>
      <c r="J48" s="740">
        <f>IF($A48&gt;" ",IF(Arbeitszeiten!$U$24=0,IF(AND(K48&gt;360,K48&lt;=540),0,),Arbeitszeiten!$T$24),0)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",Arbeitszeiten!$W$24,0)</f>
        <v>0</v>
      </c>
      <c r="S48" s="625">
        <f>IF(A48&gt;" ",Arbeitszeiten!$X$24,0)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24</v>
      </c>
      <c r="D49" s="337">
        <f t="shared" si="60"/>
        <v>24</v>
      </c>
      <c r="E49" s="627">
        <f>IF($A49&gt;" ",Arbeitszeiten!O25,)</f>
        <v>0</v>
      </c>
      <c r="F49" s="628">
        <f>IF($A49&gt;" ",Arbeitszeiten!P25,)</f>
        <v>0</v>
      </c>
      <c r="G49" s="627">
        <f>IF($A49&gt;" ",Arbeitszeiten!Q25,)</f>
        <v>0</v>
      </c>
      <c r="H49" s="629">
        <f>IF($A49&gt;" ",Arbeitszeiten!R25,)</f>
        <v>0</v>
      </c>
      <c r="I49" s="739">
        <f>IF($A49&gt;" ",IF(Arbeitszeiten!$U$25=0,IF(K49&gt;540,0,0),Arbeitszeiten!$S$25),0)</f>
        <v>0</v>
      </c>
      <c r="J49" s="740">
        <f>IF($A49&gt;" ",IF(Arbeitszeiten!$U$25=0,IF(AND(K49&gt;360,K49&lt;=540),0,),Arbeitszeiten!$T$25),0)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si="64"/>
        <v>0</v>
      </c>
      <c r="Q49" s="160">
        <f t="shared" si="65"/>
        <v>0</v>
      </c>
      <c r="R49" s="625">
        <f>IF(A49&gt;" ",Arbeitszeiten!$W$25,0)</f>
        <v>0</v>
      </c>
      <c r="S49" s="625">
        <f>IF(A49&gt;" ",Arbeitszeiten!$X$25,0)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25</v>
      </c>
      <c r="D50" s="337">
        <f t="shared" si="60"/>
        <v>25</v>
      </c>
      <c r="E50" s="627">
        <f>IF($A50&gt;" ",Arbeitszeiten!O26,)</f>
        <v>0</v>
      </c>
      <c r="F50" s="628">
        <f>IF($A50&gt;" ",Arbeitszeiten!P26,)</f>
        <v>0</v>
      </c>
      <c r="G50" s="627">
        <f>IF($A50&gt;" ",Arbeitszeiten!Q26,)</f>
        <v>0</v>
      </c>
      <c r="H50" s="629">
        <f>IF($A50&gt;" ",Arbeitszeiten!R26,)</f>
        <v>0</v>
      </c>
      <c r="I50" s="739">
        <f>IF($A50&gt;" ",IF(Arbeitszeiten!$U$229=0,IF(K50&gt;540,0,0),Arbeitszeiten!$S$26),0)</f>
        <v>0</v>
      </c>
      <c r="J50" s="740">
        <f>IF($A50&gt;" ",IF(Arbeitszeiten!$U$26=0,IF(AND(K50&gt;360,K50&lt;=540),0,),Arbeitszeiten!$T$26),0)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ref="P50:P51" si="77">INT(O50/60)</f>
        <v>0</v>
      </c>
      <c r="Q50" s="160">
        <f t="shared" ref="Q50:Q51" si="78">ROUND(MOD(O50,60),0)</f>
        <v>0</v>
      </c>
      <c r="R50" s="625">
        <f>IF(A50&gt;" ",Arbeitszeiten!$W$26,0)</f>
        <v>0</v>
      </c>
      <c r="S50" s="625">
        <f>IF(A50&gt;" ",Arbeitszeiten!$X$26,0)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26</v>
      </c>
      <c r="D51" s="337">
        <f t="shared" si="60"/>
        <v>26</v>
      </c>
      <c r="E51" s="627">
        <f>IF($A51&gt;" ",Arbeitszeiten!O27,)</f>
        <v>0</v>
      </c>
      <c r="F51" s="628">
        <f>IF($A51&gt;" ",Arbeitszeiten!P27,)</f>
        <v>0</v>
      </c>
      <c r="G51" s="627">
        <f>IF($A51&gt;" ",Arbeitszeiten!Q27,)</f>
        <v>0</v>
      </c>
      <c r="H51" s="629">
        <f>IF($A51&gt;" ",Arbeitszeiten!R27,)</f>
        <v>0</v>
      </c>
      <c r="I51" s="739">
        <f>IF($A51&gt;" ",IF(Arbeitszeiten!$U$27=0,IF(K51&gt;540,0,0),Arbeitszeiten!$S$27),0)</f>
        <v>0</v>
      </c>
      <c r="J51" s="740">
        <f>IF($A51&gt;" ",IF(Arbeitszeiten!$U$27=0,IF(AND(K51&gt;360,K51&lt;=540),0,),Arbeitszeiten!$T$27),0)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",Arbeitszeiten!$W$27,0)</f>
        <v>0</v>
      </c>
      <c r="S51" s="625">
        <f>IF(A51&gt;" ",Arbeitszeiten!$X$27,0)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27</v>
      </c>
      <c r="D55" s="337">
        <f t="shared" ref="D55:D61" si="79">IF($G$5=0," ",IF(C55=0," ",C55))</f>
        <v>27</v>
      </c>
      <c r="E55" s="627">
        <f>IF($A55&gt;" ",Arbeitszeiten!O21,)</f>
        <v>0</v>
      </c>
      <c r="F55" s="628">
        <f>IF($A55&gt;" ",Arbeitszeiten!P21,)</f>
        <v>0</v>
      </c>
      <c r="G55" s="627">
        <f>IF($A55&gt;" ",Arbeitszeiten!Q21,)</f>
        <v>0</v>
      </c>
      <c r="H55" s="629">
        <f>IF($A55&gt;" ",Arbeitszeiten!R21,)</f>
        <v>0</v>
      </c>
      <c r="I55" s="739">
        <f>IF($A55&gt;" ",IF(Arbeitszeiten!$U$21=0,IF(K55&gt;540,0,0),Arbeitszeiten!$S$21),0)</f>
        <v>0</v>
      </c>
      <c r="J55" s="740">
        <f>IF($A55&gt;" ",IF(Arbeitszeiten!$U$21=0,IF(AND(K55&gt;360,K55&lt;=540),0,),Arbeitszeiten!$T$21),0)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9" si="83">INT(O55/60)</f>
        <v>0</v>
      </c>
      <c r="Q55" s="160">
        <f t="shared" ref="Q55:Q59" si="84">ROUND(MOD(O55,60),0)</f>
        <v>0</v>
      </c>
      <c r="R55" s="625">
        <f>IF(A55&gt;" ",Arbeitszeiten!$W$21,0)</f>
        <v>0</v>
      </c>
      <c r="S55" s="625">
        <f>IF(A55&gt;" ",Arbeitszeiten!$X$21,0)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28</v>
      </c>
      <c r="D56" s="337">
        <f t="shared" si="79"/>
        <v>28</v>
      </c>
      <c r="E56" s="627">
        <f>IF($A56&gt;" ",Arbeitszeiten!O22,)</f>
        <v>0</v>
      </c>
      <c r="F56" s="628">
        <f>IF($A56&gt;" ",Arbeitszeiten!P22,)</f>
        <v>0</v>
      </c>
      <c r="G56" s="627">
        <f>IF($A56&gt;" ",Arbeitszeiten!Q22,)</f>
        <v>0</v>
      </c>
      <c r="H56" s="629">
        <f>IF($A56&gt;" ",Arbeitszeiten!R22,)</f>
        <v>0</v>
      </c>
      <c r="I56" s="739">
        <f>IF($A56&gt;" ",IF(Arbeitszeiten!$U$22=0,IF(K56&gt;540,0,0),Arbeitszeiten!$S$22),0)</f>
        <v>0</v>
      </c>
      <c r="J56" s="740">
        <f>IF($A56&gt;" ",IF(Arbeitszeiten!$U$22=0,IF(AND(K56&gt;360,K56&lt;=540),0,),Arbeitszeiten!$T$22),0)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",Arbeitszeiten!$W$22,0)</f>
        <v>0</v>
      </c>
      <c r="S56" s="625">
        <f>IF(A56&gt;" ",Arbeitszeiten!$X$22,0)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29</v>
      </c>
      <c r="D57" s="337">
        <f t="shared" si="79"/>
        <v>29</v>
      </c>
      <c r="E57" s="627">
        <f>IF($A57&gt;" ",Arbeitszeiten!O23,)</f>
        <v>0</v>
      </c>
      <c r="F57" s="628">
        <f>IF($A57&gt;" ",Arbeitszeiten!P23,)</f>
        <v>0</v>
      </c>
      <c r="G57" s="627">
        <f>IF($A57&gt;" ",Arbeitszeiten!Q23,)</f>
        <v>0</v>
      </c>
      <c r="H57" s="629">
        <f>IF($A57&gt;" ",Arbeitszeiten!R23,)</f>
        <v>0</v>
      </c>
      <c r="I57" s="739">
        <f>IF($A57&gt;" ",IF(Arbeitszeiten!$U$23=0,IF(K57&gt;540,0,0),Arbeitszeiten!$S$23),0)</f>
        <v>0</v>
      </c>
      <c r="J57" s="740">
        <f>IF($A57&gt;" ",IF(Arbeitszeiten!$U$23=0,IF(AND(K57&gt;360,K57&lt;=540),0,),Arbeitszeiten!$T$23),0)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",Arbeitszeiten!$W$23,0)</f>
        <v>0</v>
      </c>
      <c r="S57" s="625">
        <f>IF(A57&gt;" ",Arbeitszeiten!$X$23,0)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30</v>
      </c>
      <c r="D58" s="337">
        <f t="shared" si="79"/>
        <v>30</v>
      </c>
      <c r="E58" s="627">
        <f>IF($A58&gt;" ",Arbeitszeiten!O24,)</f>
        <v>0</v>
      </c>
      <c r="F58" s="628">
        <f>IF($A58&gt;" ",Arbeitszeiten!P24,)</f>
        <v>0</v>
      </c>
      <c r="G58" s="627">
        <f>IF($A58&gt;" ",Arbeitszeiten!Q24,)</f>
        <v>0</v>
      </c>
      <c r="H58" s="629">
        <f>IF($A58&gt;" ",Arbeitszeiten!R24,)</f>
        <v>0</v>
      </c>
      <c r="I58" s="739">
        <f>IF($A58&gt;" ",IF(Arbeitszeiten!$U$24=0,IF(K58&gt;540,0,0),Arbeitszeiten!$S$24),0)</f>
        <v>0</v>
      </c>
      <c r="J58" s="740">
        <f>IF($A58&gt;" ",IF(Arbeitszeiten!$U$24=0,IF(AND(K58&gt;360,K58&lt;=540),0,),Arbeitszeiten!$T$24),0)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",Arbeitszeiten!$W$24,0)</f>
        <v>0</v>
      </c>
      <c r="S58" s="625">
        <f>IF(A58&gt;" ",Arbeitszeiten!$X$24,0)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>Fr</v>
      </c>
      <c r="B59" s="392"/>
      <c r="C59" s="143">
        <f t="shared" si="93"/>
        <v>31</v>
      </c>
      <c r="D59" s="337">
        <f t="shared" si="79"/>
        <v>31</v>
      </c>
      <c r="E59" s="627">
        <f>IF($A59&gt;" ",Arbeitszeiten!O25,)</f>
        <v>0</v>
      </c>
      <c r="F59" s="628">
        <f>IF($A59&gt;" ",Arbeitszeiten!P25,)</f>
        <v>0</v>
      </c>
      <c r="G59" s="627">
        <f>IF($A59&gt;" ",Arbeitszeiten!Q25,)</f>
        <v>0</v>
      </c>
      <c r="H59" s="629">
        <f>IF($A59&gt;" ",Arbeitszeiten!R25,)</f>
        <v>0</v>
      </c>
      <c r="I59" s="739">
        <f>IF($A59&gt;" ",IF(Arbeitszeiten!$U$25=0,IF(K59&gt;540,0,0),Arbeitszeiten!$S$25),0)</f>
        <v>0</v>
      </c>
      <c r="J59" s="740">
        <f>IF($A59&gt;" ",IF(Arbeitszeiten!$U$25=0,IF(AND(K59&gt;360,K59&lt;=540),0,),Arbeitszeiten!$T$25),0)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si="83"/>
        <v>0</v>
      </c>
      <c r="Q59" s="160">
        <f t="shared" si="84"/>
        <v>0</v>
      </c>
      <c r="R59" s="625">
        <f>IF(A59&gt;" ",Arbeitszeiten!$W$25,0)</f>
        <v>0</v>
      </c>
      <c r="S59" s="625">
        <f>IF(A59&gt;" ",Arbeitszeiten!$X$25,0)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 xml:space="preserve"> </v>
      </c>
      <c r="B60" s="405"/>
      <c r="C60" s="143">
        <f t="shared" si="93"/>
        <v>0</v>
      </c>
      <c r="D60" s="337" t="str">
        <f t="shared" si="79"/>
        <v xml:space="preserve"> </v>
      </c>
      <c r="E60" s="627">
        <f>IF($A60&gt;" ",Arbeitszeiten!O26,)</f>
        <v>0</v>
      </c>
      <c r="F60" s="628">
        <f>IF($A60&gt;" ",Arbeitszeiten!P26,)</f>
        <v>0</v>
      </c>
      <c r="G60" s="627">
        <f>IF($A60&gt;" ",Arbeitszeiten!Q26,)</f>
        <v>0</v>
      </c>
      <c r="H60" s="629">
        <f>IF($A60&gt;" ",Arbeitszeiten!R26,)</f>
        <v>0</v>
      </c>
      <c r="I60" s="739">
        <f>IF($A60&gt;" ",IF(Arbeitszeiten!$U$229=0,IF(K60&gt;540,0,0),Arbeitszeiten!$S$26),0)</f>
        <v>0</v>
      </c>
      <c r="J60" s="740">
        <f>IF($A60&gt;" ",IF(Arbeitszeiten!$U$26=0,IF(AND(K60&gt;360,K60&lt;=540),0,),Arbeitszeiten!$T$26),0)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ref="P60:P61" si="96">INT(O60/60)</f>
        <v>0</v>
      </c>
      <c r="Q60" s="160">
        <f t="shared" ref="Q60:Q61" si="97">ROUND(MOD(O60,60),0)</f>
        <v>0</v>
      </c>
      <c r="R60" s="625">
        <f>IF(A60&gt;" ",Arbeitszeiten!$W$26,0)</f>
        <v>0</v>
      </c>
      <c r="S60" s="625">
        <f>IF(A60&gt;" ",Arbeitszeiten!$X$26,0)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 xml:space="preserve"> </v>
      </c>
      <c r="B61" s="405"/>
      <c r="C61" s="143">
        <f t="shared" si="93"/>
        <v>0</v>
      </c>
      <c r="D61" s="337" t="str">
        <f t="shared" si="79"/>
        <v xml:space="preserve"> </v>
      </c>
      <c r="E61" s="627">
        <f>IF($A61&gt;" ",Arbeitszeiten!O27,)</f>
        <v>0</v>
      </c>
      <c r="F61" s="628">
        <f>IF($A61&gt;" ",Arbeitszeiten!P27,)</f>
        <v>0</v>
      </c>
      <c r="G61" s="627">
        <f>IF($A61&gt;" ",Arbeitszeiten!Q27,)</f>
        <v>0</v>
      </c>
      <c r="H61" s="629">
        <f>IF($A61&gt;" ",Arbeitszeiten!R27,)</f>
        <v>0</v>
      </c>
      <c r="I61" s="739">
        <f>IF($A61&gt;" ",IF(Arbeitszeiten!$U$27=0,IF(K61&gt;540,0,0),Arbeitszeiten!$S$27),0)</f>
        <v>0</v>
      </c>
      <c r="J61" s="740">
        <f>IF($A61&gt;" ",IF(Arbeitszeiten!$U$27=0,IF(AND(K61&gt;360,K61&lt;=540),0,),Arbeitszeiten!$T$27),0)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",Arbeitszeiten!$W$27,0)</f>
        <v>0</v>
      </c>
      <c r="S61" s="625">
        <f>IF(A61&gt;" ",Arbeitszeiten!$X$27,0)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98">IF($G$5=0," ",IF(C65=0," ",C65))</f>
        <v xml:space="preserve"> </v>
      </c>
      <c r="E65" s="627">
        <f>IF($A65&gt;" ",Arbeitszeiten!O21,)</f>
        <v>0</v>
      </c>
      <c r="F65" s="628">
        <f>IF($A65&gt;" ",Arbeitszeiten!P21,)</f>
        <v>0</v>
      </c>
      <c r="G65" s="627">
        <f>IF($A65&gt;" ",Arbeitszeiten!Q21,)</f>
        <v>0</v>
      </c>
      <c r="H65" s="629">
        <f>IF($A65&gt;" ",Arbeitszeiten!R21,)</f>
        <v>0</v>
      </c>
      <c r="I65" s="739">
        <f>IF($A65&gt;" ",IF(Arbeitszeiten!$U$21=0,IF(K65&gt;540,0,0),Arbeitszeiten!$S$21),0)</f>
        <v>0</v>
      </c>
      <c r="J65" s="740">
        <f>IF($A65&gt;" ",IF(Arbeitszeiten!$U$21=0,IF(AND(K65&gt;360,K65&lt;=540),0,),Arbeitszeiten!$T$21),0)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9" si="102">INT(O65/60)</f>
        <v>0</v>
      </c>
      <c r="Q65" s="160">
        <f t="shared" ref="Q65:Q69" si="103">ROUND(MOD(O65,60),0)</f>
        <v>0</v>
      </c>
      <c r="R65" s="625">
        <f>IF(A65&gt;" ",Arbeitszeiten!$W$21,0)</f>
        <v>0</v>
      </c>
      <c r="S65" s="625">
        <f>IF(A65&gt;" ",Arbeitszeiten!$X$21,0)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2">IF((C65+1)&gt;AnzahlTage,0,IF(C65+1&lt;7,0,C65+1))</f>
        <v>0</v>
      </c>
      <c r="D66" s="337" t="str">
        <f t="shared" si="98"/>
        <v xml:space="preserve"> </v>
      </c>
      <c r="E66" s="627">
        <f>IF($A66&gt;" ",Arbeitszeiten!O22,)</f>
        <v>0</v>
      </c>
      <c r="F66" s="628">
        <f>IF($A66&gt;" ",Arbeitszeiten!P22,)</f>
        <v>0</v>
      </c>
      <c r="G66" s="627">
        <f>IF($A66&gt;" ",Arbeitszeiten!Q22,)</f>
        <v>0</v>
      </c>
      <c r="H66" s="629">
        <f>IF($A66&gt;" ",Arbeitszeiten!R22,)</f>
        <v>0</v>
      </c>
      <c r="I66" s="739">
        <f>IF($A66&gt;" ",IF(Arbeitszeiten!$U$22=0,IF(K66&gt;540,0,0),Arbeitszeiten!$S$22),0)</f>
        <v>0</v>
      </c>
      <c r="J66" s="740">
        <f>IF($A66&gt;" ",IF(Arbeitszeiten!$U$22=0,IF(AND(K66&gt;360,K66&lt;=540),0,),Arbeitszeiten!$T$22),0)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",Arbeitszeiten!$W$22,0)</f>
        <v>0</v>
      </c>
      <c r="S66" s="625">
        <f>IF(A66&gt;" ",Arbeitszeiten!$X$22,0)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",Arbeitszeiten!O23,)</f>
        <v>0</v>
      </c>
      <c r="F67" s="628">
        <f>IF($A67&gt;" ",Arbeitszeiten!P23,)</f>
        <v>0</v>
      </c>
      <c r="G67" s="627">
        <f>IF($A67&gt;" ",Arbeitszeiten!Q23,)</f>
        <v>0</v>
      </c>
      <c r="H67" s="629">
        <f>IF($A67&gt;" ",Arbeitszeiten!R23,)</f>
        <v>0</v>
      </c>
      <c r="I67" s="739">
        <f>IF($A67&gt;" ",IF(Arbeitszeiten!$U$23=0,IF(K67&gt;540,0,0),Arbeitszeiten!$S$23),0)</f>
        <v>0</v>
      </c>
      <c r="J67" s="740">
        <f>IF($A67&gt;" ",IF(Arbeitszeiten!$U$23=0,IF(AND(K67&gt;360,K67&lt;=540),0,),Arbeitszeiten!$T$23),0)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",Arbeitszeiten!$W$23,0)</f>
        <v>0</v>
      </c>
      <c r="S67" s="625">
        <f>IF(A67&gt;" ",Arbeitszeiten!$X$23,0)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",Arbeitszeiten!O24,)</f>
        <v>0</v>
      </c>
      <c r="F68" s="628">
        <f>IF($A68&gt;" ",Arbeitszeiten!P24,)</f>
        <v>0</v>
      </c>
      <c r="G68" s="627">
        <f>IF($A68&gt;" ",Arbeitszeiten!Q24,)</f>
        <v>0</v>
      </c>
      <c r="H68" s="629">
        <f>IF($A68&gt;" ",Arbeitszeiten!R24,)</f>
        <v>0</v>
      </c>
      <c r="I68" s="739">
        <f>IF($A68&gt;" ",IF(Arbeitszeiten!$U$24=0,IF(K68&gt;540,0,0),Arbeitszeiten!$S$24),0)</f>
        <v>0</v>
      </c>
      <c r="J68" s="740">
        <f>IF($A68&gt;" ",IF(Arbeitszeiten!$U$24=0,IF(AND(K68&gt;360,K68&lt;=540),0,),Arbeitszeiten!$T$24),0)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",Arbeitszeiten!$W$24,0)</f>
        <v>0</v>
      </c>
      <c r="S68" s="625">
        <f>IF(A68&gt;" ",Arbeitszeiten!$X$24,0)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",Arbeitszeiten!O25,)</f>
        <v>0</v>
      </c>
      <c r="F69" s="628">
        <f>IF($A69&gt;" ",Arbeitszeiten!P25,)</f>
        <v>0</v>
      </c>
      <c r="G69" s="627">
        <f>IF($A69&gt;" ",Arbeitszeiten!Q25,)</f>
        <v>0</v>
      </c>
      <c r="H69" s="629">
        <f>IF($A69&gt;" ",Arbeitszeiten!R25,)</f>
        <v>0</v>
      </c>
      <c r="I69" s="739">
        <f>IF($A69&gt;" ",IF(Arbeitszeiten!$U$25=0,IF(K69&gt;540,0,0),Arbeitszeiten!$S$25),0)</f>
        <v>0</v>
      </c>
      <c r="J69" s="740">
        <f>IF($A69&gt;" ",IF(Arbeitszeiten!$U$25=0,IF(AND(K69&gt;360,K69&lt;=540),0,),Arbeitszeiten!$T$25),0)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si="102"/>
        <v>0</v>
      </c>
      <c r="Q69" s="160">
        <f t="shared" si="103"/>
        <v>0</v>
      </c>
      <c r="R69" s="625">
        <f>IF(A69&gt;" ",Arbeitszeiten!$W$25,0)</f>
        <v>0</v>
      </c>
      <c r="S69" s="625">
        <f>IF(A69&gt;" ",Arbeitszeiten!$X$25,0)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",Arbeitszeiten!O26,)</f>
        <v>0</v>
      </c>
      <c r="F70" s="628">
        <f>IF($A70&gt;" ",Arbeitszeiten!P26,)</f>
        <v>0</v>
      </c>
      <c r="G70" s="627">
        <f>IF($A70&gt;" ",Arbeitszeiten!Q26,)</f>
        <v>0</v>
      </c>
      <c r="H70" s="629">
        <f>IF($A70&gt;" ",Arbeitszeiten!R26,)</f>
        <v>0</v>
      </c>
      <c r="I70" s="739">
        <f>IF($A70&gt;" ",IF(Arbeitszeiten!$U$229=0,IF(K70&gt;540,0,0),Arbeitszeiten!$S$26),0)</f>
        <v>0</v>
      </c>
      <c r="J70" s="740">
        <f>IF($A70&gt;" ",IF(Arbeitszeiten!$U$26=0,IF(AND(K70&gt;360,K70&lt;=540),0,),Arbeitszeiten!$T$26),0)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ref="P70:P71" si="115">INT(O70/60)</f>
        <v>0</v>
      </c>
      <c r="Q70" s="160">
        <f t="shared" ref="Q70:Q71" si="116">ROUND(MOD(O70,60),0)</f>
        <v>0</v>
      </c>
      <c r="R70" s="625">
        <f>IF(A70&gt;" ",Arbeitszeiten!$W$26,0)</f>
        <v>0</v>
      </c>
      <c r="S70" s="625">
        <f>IF(A70&gt;" ",Arbeitszeiten!$X$26,0)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",Arbeitszeiten!O27,)</f>
        <v>0</v>
      </c>
      <c r="F71" s="628">
        <f>IF($A71&gt;" ",Arbeitszeiten!P27,)</f>
        <v>0</v>
      </c>
      <c r="G71" s="627">
        <f>IF($A71&gt;" ",Arbeitszeiten!Q27,)</f>
        <v>0</v>
      </c>
      <c r="H71" s="629">
        <f>IF($A71&gt;" ",Arbeitszeiten!R27,)</f>
        <v>0</v>
      </c>
      <c r="I71" s="739">
        <f>IF($A71&gt;" ",IF(Arbeitszeiten!$U$27=0,IF(K71&gt;540,0,0),Arbeitszeiten!$S$27),0)</f>
        <v>0</v>
      </c>
      <c r="J71" s="740">
        <f>IF($A71&gt;" ",IF(Arbeitszeiten!$U$27=0,IF(AND(K71&gt;360,K71&lt;=540),0,),Arbeitszeiten!$T$27),0)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",Arbeitszeiten!$W$27,0)</f>
        <v>0</v>
      </c>
      <c r="S71" s="625">
        <f>IF(A71&gt;" ",Arbeitszeiten!$X$27,0)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7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7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7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8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8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IF(Übersicht!K19="+",Übersicht!L19,)</f>
        <v>0</v>
      </c>
      <c r="O81" s="471">
        <f>(N81*60)+R81</f>
        <v>0</v>
      </c>
      <c r="P81" s="472"/>
      <c r="Q81" s="473"/>
      <c r="R81" s="470">
        <f>IF(Übersicht!K19="+",Übersicht!M19,)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IF(Übersicht!K19="-",Übersicht!L19,)</f>
        <v>0</v>
      </c>
      <c r="O83" s="471">
        <f>(N83*60)+R83</f>
        <v>0</v>
      </c>
      <c r="P83" s="472"/>
      <c r="Q83" s="473"/>
      <c r="R83" s="470">
        <f>IF(Übersicht!K19="-",Übersicht!M19,)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19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19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19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19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19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19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19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19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19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19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19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19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G5:I5"/>
    <mergeCell ref="J5:M5"/>
    <mergeCell ref="G6:I6"/>
    <mergeCell ref="J6:M6"/>
    <mergeCell ref="I9:J9"/>
    <mergeCell ref="M9:N9"/>
    <mergeCell ref="E10:H10"/>
    <mergeCell ref="I10:J10"/>
    <mergeCell ref="M10:N10"/>
    <mergeCell ref="P10:Q10"/>
    <mergeCell ref="R10:S10"/>
    <mergeCell ref="AC9:AC13"/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R9:S9"/>
  </mergeCells>
  <conditionalFormatting sqref="Z15:Z19 Z24:Z29 Z34:Z39 Z44:Z49 Z54:Z59 Z64 Z77 M94">
    <cfRule type="cellIs" dxfId="34" priority="4" stopIfTrue="1" operator="equal">
      <formula>"-"</formula>
    </cfRule>
  </conditionalFormatting>
  <conditionalFormatting sqref="AA15:AA19 AA24:AA29 AA34:AA39 AA44:AA49 AA54:AA59 AA64 AA77">
    <cfRule type="expression" dxfId="33" priority="5" stopIfTrue="1">
      <formula>Z15="-"</formula>
    </cfRule>
  </conditionalFormatting>
  <conditionalFormatting sqref="AB15:AB19 AB24:AB29 AB34:AB39 AB44:AB49 AB54:AB59 AB64 AB77">
    <cfRule type="expression" dxfId="32" priority="6" stopIfTrue="1">
      <formula>Z15="-"</formula>
    </cfRule>
  </conditionalFormatting>
  <conditionalFormatting sqref="N94:R94">
    <cfRule type="expression" dxfId="31" priority="7" stopIfTrue="1">
      <formula>$M$94="-"</formula>
    </cfRule>
  </conditionalFormatting>
  <conditionalFormatting sqref="Z65:Z69 Z74">
    <cfRule type="cellIs" dxfId="30" priority="1" stopIfTrue="1" operator="equal">
      <formula>"-"</formula>
    </cfRule>
  </conditionalFormatting>
  <conditionalFormatting sqref="AA65:AA69 AA74">
    <cfRule type="expression" dxfId="29" priority="2" stopIfTrue="1">
      <formula>Z65="-"</formula>
    </cfRule>
  </conditionalFormatting>
  <conditionalFormatting sqref="AB65:AB69 AB74">
    <cfRule type="expression" dxfId="28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I65" sqref="I65:J71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58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30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9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85"/>
      <c r="B10" s="581" t="s">
        <v>11</v>
      </c>
      <c r="C10" s="581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43344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7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8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82"/>
      <c r="J13" s="583"/>
      <c r="K13" s="250"/>
      <c r="L13" s="136"/>
      <c r="M13" s="582"/>
      <c r="N13" s="583"/>
      <c r="O13" s="136"/>
      <c r="P13" s="173"/>
      <c r="Q13" s="136"/>
      <c r="R13" s="54"/>
      <c r="S13" s="306"/>
      <c r="T13" s="793"/>
      <c r="U13" s="793"/>
      <c r="V13" s="58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f>IF($A15&gt;" ",Arbeitszeiten!AB21,)</f>
        <v>0</v>
      </c>
      <c r="F15" s="628">
        <f>IF($A15&gt;" ",Arbeitszeiten!AC21,)</f>
        <v>0</v>
      </c>
      <c r="G15" s="627">
        <f>IF($A15&gt;" ",Arbeitszeiten!AD21,)</f>
        <v>0</v>
      </c>
      <c r="H15" s="629">
        <f>IF($A15&gt;" ",Arbeitszeiten!AE21,)</f>
        <v>0</v>
      </c>
      <c r="I15" s="739">
        <f>IF($A15&gt;" ",IF(Arbeitszeiten!$AH$21=0,IF(K15&gt;540,0,0),Arbeitszeiten!$AF$21),0)</f>
        <v>0</v>
      </c>
      <c r="J15" s="740">
        <f>IF($A15&gt;" ",IF(Arbeitszeiten!$AH$21=0,IF(AND(K15&gt;360,K15&lt;=540),0,),Arbeitszeiten!$AG$21),0)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9" si="5">INT(O15/60)</f>
        <v>0</v>
      </c>
      <c r="Q15" s="233">
        <f t="shared" ref="Q15:Q19" si="6">ROUND(MOD(O15,60),0)</f>
        <v>0</v>
      </c>
      <c r="R15" s="625">
        <f>IF(A15&gt;" ",Arbeitszeiten!$AJ$21,0)</f>
        <v>0</v>
      </c>
      <c r="S15" s="625">
        <f>IF(A15&gt;" ",Arbeitszeiten!$AK$21,0)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",Arbeitszeiten!AB22,)</f>
        <v>0</v>
      </c>
      <c r="F16" s="628">
        <f>IF($A16&gt;" ",Arbeitszeiten!AC22,)</f>
        <v>0</v>
      </c>
      <c r="G16" s="627">
        <f>IF($A16&gt;" ",Arbeitszeiten!AD22,)</f>
        <v>0</v>
      </c>
      <c r="H16" s="629">
        <f>IF($A16&gt;" ",Arbeitszeiten!AE22,)</f>
        <v>0</v>
      </c>
      <c r="I16" s="739">
        <f>IF($A16&gt;" ",IF(Arbeitszeiten!$AH$22=0,IF(K16&gt;540,0,0),Arbeitszeiten!$AF$22),0)</f>
        <v>0</v>
      </c>
      <c r="J16" s="740">
        <f>IF($A16&gt;" ",IF(Arbeitszeiten!$AH$22=0,IF(AND(K16&gt;360,K16&lt;=540),0,),Arbeitszeiten!$AG$22),0)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",Arbeitszeiten!$AJ$22,0)</f>
        <v>0</v>
      </c>
      <c r="S16" s="625">
        <f>IF(A16&gt;" ",Arbeitszeiten!$AK$22,0)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 xml:space="preserve"> </v>
      </c>
      <c r="B17" s="143">
        <f>IF(C12=4,1,0)</f>
        <v>0</v>
      </c>
      <c r="C17" s="143">
        <f>IF(AND(B17=0,C16=0),0,C16+1)</f>
        <v>0</v>
      </c>
      <c r="D17" s="337" t="str">
        <f t="shared" si="0"/>
        <v xml:space="preserve"> </v>
      </c>
      <c r="E17" s="627">
        <f>IF($A17&gt;" ",Arbeitszeiten!AB23,)</f>
        <v>0</v>
      </c>
      <c r="F17" s="628">
        <f>IF($A17&gt;" ",Arbeitszeiten!AC23,)</f>
        <v>0</v>
      </c>
      <c r="G17" s="627">
        <f>IF($A17&gt;" ",Arbeitszeiten!AD23,)</f>
        <v>0</v>
      </c>
      <c r="H17" s="629">
        <f>IF($A17&gt;" ",Arbeitszeiten!AE23,)</f>
        <v>0</v>
      </c>
      <c r="I17" s="739">
        <f>IF($A17&gt;" ",IF(Arbeitszeiten!$AH$23=0,IF(K17&gt;540,0,0),Arbeitszeiten!$AF$23),0)</f>
        <v>0</v>
      </c>
      <c r="J17" s="740">
        <f>IF($A17&gt;" ",IF(Arbeitszeiten!$AH$23=0,IF(AND(K17&gt;360,K17&lt;=540),0,),Arbeitszeiten!$AG$23),0)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",Arbeitszeiten!$AJ$23,0)</f>
        <v>0</v>
      </c>
      <c r="S17" s="625">
        <f>IF(A17&gt;" ",Arbeitszeiten!$AK$23,0)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 xml:space="preserve"> </v>
      </c>
      <c r="B18" s="143">
        <f>IF(C12=5,1,0)</f>
        <v>0</v>
      </c>
      <c r="C18" s="143">
        <f>IF(AND(B18=0,C17=0),0,C17+1)</f>
        <v>0</v>
      </c>
      <c r="D18" s="337" t="str">
        <f t="shared" si="0"/>
        <v xml:space="preserve"> </v>
      </c>
      <c r="E18" s="627">
        <f>IF($A18&gt;" ",Arbeitszeiten!AB24,)</f>
        <v>0</v>
      </c>
      <c r="F18" s="628">
        <f>IF($A18&gt;" ",Arbeitszeiten!AC24,)</f>
        <v>0</v>
      </c>
      <c r="G18" s="627">
        <f>IF($A18&gt;" ",Arbeitszeiten!AD24,)</f>
        <v>0</v>
      </c>
      <c r="H18" s="629">
        <f>IF($A18&gt;" ",Arbeitszeiten!AE24,)</f>
        <v>0</v>
      </c>
      <c r="I18" s="739">
        <f>IF($A18&gt;" ",IF(Arbeitszeiten!$AH$24=0,IF(K18&gt;540,0,0),Arbeitszeiten!$AF$24),0)</f>
        <v>0</v>
      </c>
      <c r="J18" s="740">
        <f>IF($A18&gt;" ",IF(Arbeitszeiten!$AH$24=0,IF(AND(K18&gt;360,K18&lt;=540),0,),Arbeitszeiten!$AG$24),0)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",Arbeitszeiten!$AJ$24,0)</f>
        <v>0</v>
      </c>
      <c r="S18" s="625">
        <f>IF(A18&gt;" ",Arbeitszeiten!$AK$24,0)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 xml:space="preserve"> </v>
      </c>
      <c r="B19" s="143">
        <f>IF(C12=6,1,0)</f>
        <v>0</v>
      </c>
      <c r="C19" s="143">
        <f>IF(AND(B19=0,C18=0),0,C18+1)</f>
        <v>0</v>
      </c>
      <c r="D19" s="337" t="str">
        <f t="shared" si="0"/>
        <v xml:space="preserve"> </v>
      </c>
      <c r="E19" s="627">
        <f>IF($A19&gt;" ",Arbeitszeiten!AB25,)</f>
        <v>0</v>
      </c>
      <c r="F19" s="628">
        <f>IF($A19&gt;" ",Arbeitszeiten!AC25,)</f>
        <v>0</v>
      </c>
      <c r="G19" s="627">
        <f>IF($A19&gt;" ",Arbeitszeiten!AD25,)</f>
        <v>0</v>
      </c>
      <c r="H19" s="629">
        <f>IF($A19&gt;" ",Arbeitszeiten!AE25,)</f>
        <v>0</v>
      </c>
      <c r="I19" s="739">
        <f>IF($A19&gt;" ",IF(Arbeitszeiten!$AH$25=0,IF(K19&gt;540,0,0),Arbeitszeiten!$AF$25),0)</f>
        <v>0</v>
      </c>
      <c r="J19" s="740">
        <f>IF($A19&gt;" ",IF(Arbeitszeiten!$AH$25=0,IF(AND(K19&gt;360,K19&lt;=540),0,),Arbeitszeiten!$AG$25),0)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si="5"/>
        <v>0</v>
      </c>
      <c r="Q19" s="160">
        <f t="shared" si="6"/>
        <v>0</v>
      </c>
      <c r="R19" s="625">
        <f>IF(A19&gt;" ",Arbeitszeiten!$AJ$25,0)</f>
        <v>0</v>
      </c>
      <c r="S19" s="625">
        <f>IF(A19&gt;" ",Arbeitszeiten!$AK$25,0)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1</v>
      </c>
      <c r="C20" s="143">
        <f t="shared" ref="C20:C21" si="17">IF(AND(B20=0,C19=0),0,C19+1)</f>
        <v>1</v>
      </c>
      <c r="D20" s="349">
        <f t="shared" si="0"/>
        <v>1</v>
      </c>
      <c r="E20" s="627">
        <f>IF($A20&gt;" ",Arbeitszeiten!AB26,)</f>
        <v>0</v>
      </c>
      <c r="F20" s="628">
        <f>IF($A20&gt;" ",Arbeitszeiten!AC26,)</f>
        <v>0</v>
      </c>
      <c r="G20" s="627">
        <f>IF($A20&gt;" ",Arbeitszeiten!AD26,)</f>
        <v>0</v>
      </c>
      <c r="H20" s="629">
        <f>IF($A20&gt;" ",Arbeitszeiten!AE26,)</f>
        <v>0</v>
      </c>
      <c r="I20" s="739">
        <f>IF($A20&gt;" ",IF(Arbeitszeiten!$AH$229=0,IF(K20&gt;540,0,0),Arbeitszeiten!$AF$26),0)</f>
        <v>0</v>
      </c>
      <c r="J20" s="740">
        <f>IF($A20&gt;" ",IF(Arbeitszeiten!$AH$26=0,IF(AND(K20&gt;360,K20&lt;=540),0,),Arbeitszeiten!$AG$26),0)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ref="P20:P21" si="18">INT(O20/60)</f>
        <v>0</v>
      </c>
      <c r="Q20" s="160">
        <f t="shared" ref="Q20:Q21" si="19">ROUND(MOD(O20,60),0)</f>
        <v>0</v>
      </c>
      <c r="R20" s="625">
        <f>IF(A20&gt;" ",Arbeitszeiten!$AJ$26,0)</f>
        <v>0</v>
      </c>
      <c r="S20" s="625">
        <f>IF(A20&gt;" ",Arbeitszeiten!$AK$26,0)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7"/>
        <v>2</v>
      </c>
      <c r="D21" s="349">
        <f t="shared" si="0"/>
        <v>2</v>
      </c>
      <c r="E21" s="627">
        <f>IF($A21&gt;" ",Arbeitszeiten!AB27,)</f>
        <v>0</v>
      </c>
      <c r="F21" s="628">
        <f>IF($A21&gt;" ",Arbeitszeiten!AC27,)</f>
        <v>0</v>
      </c>
      <c r="G21" s="627">
        <f>IF($A21&gt;" ",Arbeitszeiten!AD27,)</f>
        <v>0</v>
      </c>
      <c r="H21" s="629">
        <f>IF($A21&gt;" ",Arbeitszeiten!AE27,)</f>
        <v>0</v>
      </c>
      <c r="I21" s="739">
        <f>IF($A21&gt;" ",IF(Arbeitszeiten!$AH$27=0,IF(K21&gt;540,0,0),Arbeitszeiten!$AF$27),0)</f>
        <v>0</v>
      </c>
      <c r="J21" s="740">
        <f>IF($A21&gt;" ",IF(Arbeitszeiten!$AH$27=0,IF(AND(K21&gt;360,K21&lt;=540),0,),Arbeitszeiten!$AG$27),0)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8"/>
        <v>0</v>
      </c>
      <c r="Q21" s="160">
        <f t="shared" si="19"/>
        <v>0</v>
      </c>
      <c r="R21" s="625">
        <f>IF(A21&gt;" ",Arbeitszeiten!$AJ$27,0)</f>
        <v>0</v>
      </c>
      <c r="S21" s="625">
        <f>IF(A21&gt;" ",Arbeitszeiten!$AK$27,0)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3</v>
      </c>
      <c r="D25" s="337">
        <f t="shared" ref="D25:D31" si="21">IF($G$5=0," ",IF(C25=0," ",C25))</f>
        <v>3</v>
      </c>
      <c r="E25" s="627">
        <f>IF($A25&gt;" ",Arbeitszeiten!AB21,)</f>
        <v>0</v>
      </c>
      <c r="F25" s="628">
        <f>IF($A25&gt;" ",Arbeitszeiten!AC21,)</f>
        <v>0</v>
      </c>
      <c r="G25" s="627">
        <f>IF($A25&gt;" ",Arbeitszeiten!AD21,)</f>
        <v>0</v>
      </c>
      <c r="H25" s="629">
        <f>IF($A25&gt;" ",Arbeitszeiten!AE21,)</f>
        <v>0</v>
      </c>
      <c r="I25" s="739">
        <f>IF($A25&gt;" ",IF(Arbeitszeiten!$AH$21=0,IF(K25&gt;540,0,0),Arbeitszeiten!$AF$21),0)</f>
        <v>0</v>
      </c>
      <c r="J25" s="740">
        <f>IF($A25&gt;" ",IF(Arbeitszeiten!$AH$21=0,IF(AND(K25&gt;360,K25&lt;=540),0,),Arbeitszeiten!$AG$21),0)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9" si="26">INT(O25/60)</f>
        <v>0</v>
      </c>
      <c r="Q25" s="160">
        <f t="shared" ref="Q25:Q29" si="27">ROUND(MOD(O25,60),0)</f>
        <v>0</v>
      </c>
      <c r="R25" s="625">
        <f>IF(A25&gt;" ",Arbeitszeiten!$AJ$21,0)</f>
        <v>0</v>
      </c>
      <c r="S25" s="625">
        <f>IF(A25&gt;" ",Arbeitszeiten!$AK$21,0)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4</v>
      </c>
      <c r="D26" s="337">
        <f t="shared" si="21"/>
        <v>4</v>
      </c>
      <c r="E26" s="627">
        <f>IF($A26&gt;" ",Arbeitszeiten!AB22,)</f>
        <v>0</v>
      </c>
      <c r="F26" s="628">
        <f>IF($A26&gt;" ",Arbeitszeiten!AC22,)</f>
        <v>0</v>
      </c>
      <c r="G26" s="627">
        <f>IF($A26&gt;" ",Arbeitszeiten!AD22,)</f>
        <v>0</v>
      </c>
      <c r="H26" s="629">
        <f>IF($A26&gt;" ",Arbeitszeiten!AE22,)</f>
        <v>0</v>
      </c>
      <c r="I26" s="739">
        <f>IF($A26&gt;" ",IF(Arbeitszeiten!$AH$22=0,IF(K26&gt;540,0,0),Arbeitszeiten!$AF$22),0)</f>
        <v>0</v>
      </c>
      <c r="J26" s="740">
        <f>IF($A26&gt;" ",IF(Arbeitszeiten!$AH$22=0,IF(AND(K26&gt;360,K26&lt;=540),0,),Arbeitszeiten!$AG$22),0)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",Arbeitszeiten!$AJ$22,0)</f>
        <v>0</v>
      </c>
      <c r="S26" s="625">
        <f>IF(A26&gt;" ",Arbeitszeiten!$AK$22,0)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5</v>
      </c>
      <c r="D27" s="337">
        <f t="shared" si="21"/>
        <v>5</v>
      </c>
      <c r="E27" s="627">
        <f>IF($A27&gt;" ",Arbeitszeiten!AB23,)</f>
        <v>0</v>
      </c>
      <c r="F27" s="628">
        <f>IF($A27&gt;" ",Arbeitszeiten!AC23,)</f>
        <v>0</v>
      </c>
      <c r="G27" s="627">
        <f>IF($A27&gt;" ",Arbeitszeiten!AD23,)</f>
        <v>0</v>
      </c>
      <c r="H27" s="629">
        <f>IF($A27&gt;" ",Arbeitszeiten!AE23,)</f>
        <v>0</v>
      </c>
      <c r="I27" s="739">
        <f>IF($A27&gt;" ",IF(Arbeitszeiten!$AH$23=0,IF(K27&gt;540,0,0),Arbeitszeiten!$AF$23),0)</f>
        <v>0</v>
      </c>
      <c r="J27" s="740">
        <f>IF($A27&gt;" ",IF(Arbeitszeiten!$AH$23=0,IF(AND(K27&gt;360,K27&lt;=540),0,),Arbeitszeiten!$AG$23),0)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",Arbeitszeiten!$AJ$23,0)</f>
        <v>0</v>
      </c>
      <c r="S27" s="625">
        <f>IF(A27&gt;" ",Arbeitszeiten!$AK$23,0)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6</v>
      </c>
      <c r="D28" s="337">
        <f t="shared" si="21"/>
        <v>6</v>
      </c>
      <c r="E28" s="627">
        <f>IF($A28&gt;" ",Arbeitszeiten!AB24,)</f>
        <v>0</v>
      </c>
      <c r="F28" s="628">
        <f>IF($A28&gt;" ",Arbeitszeiten!AC24,)</f>
        <v>0</v>
      </c>
      <c r="G28" s="627">
        <f>IF($A28&gt;" ",Arbeitszeiten!AD24,)</f>
        <v>0</v>
      </c>
      <c r="H28" s="629">
        <f>IF($A28&gt;" ",Arbeitszeiten!AE24,)</f>
        <v>0</v>
      </c>
      <c r="I28" s="739">
        <f>IF($A28&gt;" ",IF(Arbeitszeiten!$AH$24=0,IF(K28&gt;540,0,0),Arbeitszeiten!$AF$24),0)</f>
        <v>0</v>
      </c>
      <c r="J28" s="740">
        <f>IF($A28&gt;" ",IF(Arbeitszeiten!$AH$24=0,IF(AND(K28&gt;360,K28&lt;=540),0,),Arbeitszeiten!$AG$24),0)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",Arbeitszeiten!$AJ$24,0)</f>
        <v>0</v>
      </c>
      <c r="S28" s="625">
        <f>IF(A28&gt;" ",Arbeitszeiten!$AK$24,0)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7</v>
      </c>
      <c r="D29" s="337">
        <f t="shared" si="21"/>
        <v>7</v>
      </c>
      <c r="E29" s="627">
        <f>IF($A29&gt;" ",Arbeitszeiten!AB25,)</f>
        <v>0</v>
      </c>
      <c r="F29" s="628">
        <f>IF($A29&gt;" ",Arbeitszeiten!AC25,)</f>
        <v>0</v>
      </c>
      <c r="G29" s="627">
        <f>IF($A29&gt;" ",Arbeitszeiten!AD25,)</f>
        <v>0</v>
      </c>
      <c r="H29" s="629">
        <f>IF($A29&gt;" ",Arbeitszeiten!AE25,)</f>
        <v>0</v>
      </c>
      <c r="I29" s="739">
        <f>IF($A29&gt;" ",IF(Arbeitszeiten!$AH$25=0,IF(K29&gt;540,0,0),Arbeitszeiten!$AF$25),0)</f>
        <v>0</v>
      </c>
      <c r="J29" s="740">
        <f>IF($A29&gt;" ",IF(Arbeitszeiten!$AH$25=0,IF(AND(K29&gt;360,K29&lt;=540),0,),Arbeitszeiten!$AG$25),0)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si="26"/>
        <v>0</v>
      </c>
      <c r="Q29" s="160">
        <f t="shared" si="27"/>
        <v>0</v>
      </c>
      <c r="R29" s="625">
        <f>IF(A29&gt;" ",Arbeitszeiten!$AJ$25,0)</f>
        <v>0</v>
      </c>
      <c r="S29" s="625">
        <f>IF(A29&gt;" ",Arbeitszeiten!$AK$25,0)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8</v>
      </c>
      <c r="D30" s="337">
        <f t="shared" si="21"/>
        <v>8</v>
      </c>
      <c r="E30" s="627">
        <f>IF($A30&gt;" ",Arbeitszeiten!AB26,)</f>
        <v>0</v>
      </c>
      <c r="F30" s="628">
        <f>IF($A30&gt;" ",Arbeitszeiten!AC26,)</f>
        <v>0</v>
      </c>
      <c r="G30" s="627">
        <f>IF($A30&gt;" ",Arbeitszeiten!AD26,)</f>
        <v>0</v>
      </c>
      <c r="H30" s="629">
        <f>IF($A30&gt;" ",Arbeitszeiten!AE26,)</f>
        <v>0</v>
      </c>
      <c r="I30" s="739">
        <f>IF($A30&gt;" ",IF(Arbeitszeiten!$AH$229=0,IF(K30&gt;540,0,0),Arbeitszeiten!$AF$26),0)</f>
        <v>0</v>
      </c>
      <c r="J30" s="740">
        <f>IF($A30&gt;" ",IF(Arbeitszeiten!$AH$26=0,IF(AND(K30&gt;360,K30&lt;=540),0,),Arbeitszeiten!$AG$26),0)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ref="P30:P31" si="39">INT(O30/60)</f>
        <v>0</v>
      </c>
      <c r="Q30" s="160">
        <f t="shared" ref="Q30:Q31" si="40">ROUND(MOD(O30,60),0)</f>
        <v>0</v>
      </c>
      <c r="R30" s="625">
        <f>IF(A30&gt;" ",Arbeitszeiten!$AJ$26,0)</f>
        <v>0</v>
      </c>
      <c r="S30" s="625">
        <f>IF(A30&gt;" ",Arbeitszeiten!$AK$26,0)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9</v>
      </c>
      <c r="D31" s="337">
        <f t="shared" si="21"/>
        <v>9</v>
      </c>
      <c r="E31" s="627">
        <f>IF($A31&gt;" ",Arbeitszeiten!AB27,)</f>
        <v>0</v>
      </c>
      <c r="F31" s="628">
        <f>IF($A31&gt;" ",Arbeitszeiten!AC27,)</f>
        <v>0</v>
      </c>
      <c r="G31" s="627">
        <f>IF($A31&gt;" ",Arbeitszeiten!AD27,)</f>
        <v>0</v>
      </c>
      <c r="H31" s="629">
        <f>IF($A31&gt;" ",Arbeitszeiten!AE27,)</f>
        <v>0</v>
      </c>
      <c r="I31" s="739">
        <f>IF($A31&gt;" ",IF(Arbeitszeiten!$AH$27=0,IF(K31&gt;540,0,0),Arbeitszeiten!$AF$27),0)</f>
        <v>0</v>
      </c>
      <c r="J31" s="740">
        <f>IF($A31&gt;" ",IF(Arbeitszeiten!$AH$27=0,IF(AND(K31&gt;360,K31&lt;=540),0,),Arbeitszeiten!$AG$27),0)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",Arbeitszeiten!$AJ$27,0)</f>
        <v>0</v>
      </c>
      <c r="S31" s="625">
        <f>IF(A31&gt;" ",Arbeitszeiten!$AK$27,0)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10</v>
      </c>
      <c r="D35" s="337">
        <f t="shared" ref="D35:D41" si="41">IF($G$5=0," ",IF(C35=0," ",C35))</f>
        <v>10</v>
      </c>
      <c r="E35" s="627">
        <f>IF($A35&gt;" ",Arbeitszeiten!AB21,)</f>
        <v>0</v>
      </c>
      <c r="F35" s="628">
        <f>IF($A35&gt;" ",Arbeitszeiten!AC21,)</f>
        <v>0</v>
      </c>
      <c r="G35" s="627">
        <f>IF($A35&gt;" ",Arbeitszeiten!AD21,)</f>
        <v>0</v>
      </c>
      <c r="H35" s="629">
        <f>IF($A35&gt;" ",Arbeitszeiten!AE21,)</f>
        <v>0</v>
      </c>
      <c r="I35" s="739">
        <f>IF($A35&gt;" ",IF(Arbeitszeiten!$AH$21=0,IF(K35&gt;540,0,0),Arbeitszeiten!$AF$21),0)</f>
        <v>0</v>
      </c>
      <c r="J35" s="740">
        <f>IF($A35&gt;" ",IF(Arbeitszeiten!$AH$21=0,IF(AND(K35&gt;360,K35&lt;=540),0,),Arbeitszeiten!$AG$21),0)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9" si="45">INT(O35/60)</f>
        <v>0</v>
      </c>
      <c r="Q35" s="160">
        <f t="shared" ref="Q35:Q39" si="46">ROUND(MOD(O35,60),0)</f>
        <v>0</v>
      </c>
      <c r="R35" s="625">
        <f>IF(A35&gt;" ",Arbeitszeiten!$AJ$21,0)</f>
        <v>0</v>
      </c>
      <c r="S35" s="625">
        <f>IF(A35&gt;" ",Arbeitszeiten!$AK$21,0)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11</v>
      </c>
      <c r="D36" s="337">
        <f t="shared" si="41"/>
        <v>11</v>
      </c>
      <c r="E36" s="627">
        <f>IF($A36&gt;" ",Arbeitszeiten!AB22,)</f>
        <v>0</v>
      </c>
      <c r="F36" s="628">
        <f>IF($A36&gt;" ",Arbeitszeiten!AC22,)</f>
        <v>0</v>
      </c>
      <c r="G36" s="627">
        <f>IF($A36&gt;" ",Arbeitszeiten!AD22,)</f>
        <v>0</v>
      </c>
      <c r="H36" s="629">
        <f>IF($A36&gt;" ",Arbeitszeiten!AE22,)</f>
        <v>0</v>
      </c>
      <c r="I36" s="739">
        <f>IF($A36&gt;" ",IF(Arbeitszeiten!$AH$22=0,IF(K36&gt;540,0,0),Arbeitszeiten!$AF$22),0)</f>
        <v>0</v>
      </c>
      <c r="J36" s="740">
        <f>IF($A36&gt;" ",IF(Arbeitszeiten!$AH$22=0,IF(AND(K36&gt;360,K36&lt;=540),0,),Arbeitszeiten!$AG$22),0)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",Arbeitszeiten!$AJ$22,0)</f>
        <v>0</v>
      </c>
      <c r="S36" s="625">
        <f>IF(A36&gt;" ",Arbeitszeiten!$AK$22,0)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12</v>
      </c>
      <c r="D37" s="337">
        <f t="shared" si="41"/>
        <v>12</v>
      </c>
      <c r="E37" s="627">
        <f>IF($A37&gt;" ",Arbeitszeiten!AB23,)</f>
        <v>0</v>
      </c>
      <c r="F37" s="628">
        <f>IF($A37&gt;" ",Arbeitszeiten!AC23,)</f>
        <v>0</v>
      </c>
      <c r="G37" s="627">
        <f>IF($A37&gt;" ",Arbeitszeiten!AD23,)</f>
        <v>0</v>
      </c>
      <c r="H37" s="629">
        <f>IF($A37&gt;" ",Arbeitszeiten!AE23,)</f>
        <v>0</v>
      </c>
      <c r="I37" s="739">
        <f>IF($A37&gt;" ",IF(Arbeitszeiten!$AH$23=0,IF(K37&gt;540,0,0),Arbeitszeiten!$AF$23),0)</f>
        <v>0</v>
      </c>
      <c r="J37" s="740">
        <f>IF($A37&gt;" ",IF(Arbeitszeiten!$AH$23=0,IF(AND(K37&gt;360,K37&lt;=540),0,),Arbeitszeiten!$AG$23),0)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",Arbeitszeiten!$AJ$23,0)</f>
        <v>0</v>
      </c>
      <c r="S37" s="625">
        <f>IF(A37&gt;" ",Arbeitszeiten!$AK$23,0)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13</v>
      </c>
      <c r="D38" s="337">
        <f t="shared" si="41"/>
        <v>13</v>
      </c>
      <c r="E38" s="627">
        <f>IF($A38&gt;" ",Arbeitszeiten!AB24,)</f>
        <v>0</v>
      </c>
      <c r="F38" s="628">
        <f>IF($A38&gt;" ",Arbeitszeiten!AC24,)</f>
        <v>0</v>
      </c>
      <c r="G38" s="627">
        <f>IF($A38&gt;" ",Arbeitszeiten!AD24,)</f>
        <v>0</v>
      </c>
      <c r="H38" s="629">
        <f>IF($A38&gt;" ",Arbeitszeiten!AE24,)</f>
        <v>0</v>
      </c>
      <c r="I38" s="739">
        <f>IF($A38&gt;" ",IF(Arbeitszeiten!$AH$24=0,IF(K38&gt;540,0,0),Arbeitszeiten!$AF$24),0)</f>
        <v>0</v>
      </c>
      <c r="J38" s="740">
        <f>IF($A38&gt;" ",IF(Arbeitszeiten!$AH$24=0,IF(AND(K38&gt;360,K38&lt;=540),0,),Arbeitszeiten!$AG$24),0)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",Arbeitszeiten!$AJ$24,0)</f>
        <v>0</v>
      </c>
      <c r="S38" s="625">
        <f>IF(A38&gt;" ",Arbeitszeiten!$AK$24,0)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14</v>
      </c>
      <c r="D39" s="337">
        <f t="shared" si="41"/>
        <v>14</v>
      </c>
      <c r="E39" s="627">
        <f>IF($A39&gt;" ",Arbeitszeiten!AB25,)</f>
        <v>0</v>
      </c>
      <c r="F39" s="628">
        <f>IF($A39&gt;" ",Arbeitszeiten!AC25,)</f>
        <v>0</v>
      </c>
      <c r="G39" s="627">
        <f>IF($A39&gt;" ",Arbeitszeiten!AD25,)</f>
        <v>0</v>
      </c>
      <c r="H39" s="629">
        <f>IF($A39&gt;" ",Arbeitszeiten!AE25,)</f>
        <v>0</v>
      </c>
      <c r="I39" s="739">
        <f>IF($A39&gt;" ",IF(Arbeitszeiten!$AH$25=0,IF(K39&gt;540,0,0),Arbeitszeiten!$AF$25),0)</f>
        <v>0</v>
      </c>
      <c r="J39" s="740">
        <f>IF($A39&gt;" ",IF(Arbeitszeiten!$AH$25=0,IF(AND(K39&gt;360,K39&lt;=540),0,),Arbeitszeiten!$AG$25),0)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si="45"/>
        <v>0</v>
      </c>
      <c r="Q39" s="160">
        <f t="shared" si="46"/>
        <v>0</v>
      </c>
      <c r="R39" s="625">
        <f>IF(A39&gt;" ",Arbeitszeiten!$AJ$25,0)</f>
        <v>0</v>
      </c>
      <c r="S39" s="625">
        <f>IF(A39&gt;" ",Arbeitszeiten!$AK$25,0)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15</v>
      </c>
      <c r="D40" s="337">
        <f t="shared" si="41"/>
        <v>15</v>
      </c>
      <c r="E40" s="627">
        <f>IF($A40&gt;" ",Arbeitszeiten!AB26,)</f>
        <v>0</v>
      </c>
      <c r="F40" s="628">
        <f>IF($A40&gt;" ",Arbeitszeiten!AC26,)</f>
        <v>0</v>
      </c>
      <c r="G40" s="627">
        <f>IF($A40&gt;" ",Arbeitszeiten!AD26,)</f>
        <v>0</v>
      </c>
      <c r="H40" s="629">
        <f>IF($A40&gt;" ",Arbeitszeiten!AE26,)</f>
        <v>0</v>
      </c>
      <c r="I40" s="739">
        <f>IF($A40&gt;" ",IF(Arbeitszeiten!$AH$229=0,IF(K40&gt;540,0,0),Arbeitszeiten!$AF$26),0)</f>
        <v>0</v>
      </c>
      <c r="J40" s="740">
        <f>IF($A40&gt;" ",IF(Arbeitszeiten!$AH$26=0,IF(AND(K40&gt;360,K40&lt;=540),0,),Arbeitszeiten!$AG$26),0)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ref="P40:P41" si="58">INT(O40/60)</f>
        <v>0</v>
      </c>
      <c r="Q40" s="160">
        <f t="shared" ref="Q40:Q41" si="59">ROUND(MOD(O40,60),0)</f>
        <v>0</v>
      </c>
      <c r="R40" s="625">
        <f>IF(A40&gt;" ",Arbeitszeiten!$AJ$26,0)</f>
        <v>0</v>
      </c>
      <c r="S40" s="625">
        <f>IF(A40&gt;" ",Arbeitszeiten!$AK$26,0)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16</v>
      </c>
      <c r="D41" s="337">
        <f t="shared" si="41"/>
        <v>16</v>
      </c>
      <c r="E41" s="627">
        <f>IF($A41&gt;" ",Arbeitszeiten!AB27,)</f>
        <v>0</v>
      </c>
      <c r="F41" s="628">
        <f>IF($A41&gt;" ",Arbeitszeiten!AC27,)</f>
        <v>0</v>
      </c>
      <c r="G41" s="627">
        <f>IF($A41&gt;" ",Arbeitszeiten!AD27,)</f>
        <v>0</v>
      </c>
      <c r="H41" s="629">
        <f>IF($A41&gt;" ",Arbeitszeiten!AE27,)</f>
        <v>0</v>
      </c>
      <c r="I41" s="739">
        <f>IF($A41&gt;" ",IF(Arbeitszeiten!$AH$27=0,IF(K41&gt;540,0,0),Arbeitszeiten!$AF$27),0)</f>
        <v>0</v>
      </c>
      <c r="J41" s="740">
        <f>IF($A41&gt;" ",IF(Arbeitszeiten!$AH$27=0,IF(AND(K41&gt;360,K41&lt;=540),0,),Arbeitszeiten!$AG$27),0)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",Arbeitszeiten!$AJ$27,0)</f>
        <v>0</v>
      </c>
      <c r="S41" s="625">
        <f>IF(A41&gt;" ",Arbeitszeiten!$AK$27,0)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17</v>
      </c>
      <c r="D45" s="337">
        <f t="shared" ref="D45:D51" si="60">IF($G$5=0," ",IF(C45=0," ",C45))</f>
        <v>17</v>
      </c>
      <c r="E45" s="627">
        <f>IF($A45&gt;" ",Arbeitszeiten!AB21,)</f>
        <v>0</v>
      </c>
      <c r="F45" s="628">
        <f>IF($A45&gt;" ",Arbeitszeiten!AC21,)</f>
        <v>0</v>
      </c>
      <c r="G45" s="627">
        <f>IF($A45&gt;" ",Arbeitszeiten!AD21,)</f>
        <v>0</v>
      </c>
      <c r="H45" s="629">
        <f>IF($A45&gt;" ",Arbeitszeiten!AE21,)</f>
        <v>0</v>
      </c>
      <c r="I45" s="739">
        <f>IF($A45&gt;" ",IF(Arbeitszeiten!$AH$21=0,IF(K45&gt;540,0,0),Arbeitszeiten!$AF$21),0)</f>
        <v>0</v>
      </c>
      <c r="J45" s="740">
        <f>IF($A45&gt;" ",IF(Arbeitszeiten!$AH$21=0,IF(AND(K45&gt;360,K45&lt;=540),0,),Arbeitszeiten!$AG$21),0)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9" si="64">INT(O45/60)</f>
        <v>0</v>
      </c>
      <c r="Q45" s="160">
        <f t="shared" ref="Q45:Q49" si="65">ROUND(MOD(O45,60),0)</f>
        <v>0</v>
      </c>
      <c r="R45" s="625">
        <f>IF(A45&gt;" ",Arbeitszeiten!$AJ$21,0)</f>
        <v>0</v>
      </c>
      <c r="S45" s="625">
        <f>IF(A45&gt;" ",Arbeitszeiten!$AK$21,0)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18</v>
      </c>
      <c r="D46" s="337">
        <f t="shared" si="60"/>
        <v>18</v>
      </c>
      <c r="E46" s="627">
        <f>IF($A46&gt;" ",Arbeitszeiten!AB22,)</f>
        <v>0</v>
      </c>
      <c r="F46" s="628">
        <f>IF($A46&gt;" ",Arbeitszeiten!AC22,)</f>
        <v>0</v>
      </c>
      <c r="G46" s="627">
        <f>IF($A46&gt;" ",Arbeitszeiten!AD22,)</f>
        <v>0</v>
      </c>
      <c r="H46" s="629">
        <f>IF($A46&gt;" ",Arbeitszeiten!AE22,)</f>
        <v>0</v>
      </c>
      <c r="I46" s="739">
        <f>IF($A46&gt;" ",IF(Arbeitszeiten!$AH$22=0,IF(K46&gt;540,0,0),Arbeitszeiten!$AF$22),0)</f>
        <v>0</v>
      </c>
      <c r="J46" s="740">
        <f>IF($A46&gt;" ",IF(Arbeitszeiten!$AH$22=0,IF(AND(K46&gt;360,K46&lt;=540),0,),Arbeitszeiten!$AG$22),0)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",Arbeitszeiten!$AJ$22,0)</f>
        <v>0</v>
      </c>
      <c r="S46" s="625">
        <f>IF(A46&gt;" ",Arbeitszeiten!$AK$22,0)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19</v>
      </c>
      <c r="D47" s="337">
        <f t="shared" si="60"/>
        <v>19</v>
      </c>
      <c r="E47" s="627">
        <f>IF($A47&gt;" ",Arbeitszeiten!AB23,)</f>
        <v>0</v>
      </c>
      <c r="F47" s="628">
        <f>IF($A47&gt;" ",Arbeitszeiten!AC23,)</f>
        <v>0</v>
      </c>
      <c r="G47" s="627">
        <f>IF($A47&gt;" ",Arbeitszeiten!AD23,)</f>
        <v>0</v>
      </c>
      <c r="H47" s="629">
        <f>IF($A47&gt;" ",Arbeitszeiten!AE23,)</f>
        <v>0</v>
      </c>
      <c r="I47" s="739">
        <f>IF($A47&gt;" ",IF(Arbeitszeiten!$AH$23=0,IF(K47&gt;540,0,0),Arbeitszeiten!$AF$23),0)</f>
        <v>0</v>
      </c>
      <c r="J47" s="740">
        <f>IF($A47&gt;" ",IF(Arbeitszeiten!$AH$23=0,IF(AND(K47&gt;360,K47&lt;=540),0,),Arbeitszeiten!$AG$23),0)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",Arbeitszeiten!$AJ$23,0)</f>
        <v>0</v>
      </c>
      <c r="S47" s="625">
        <f>IF(A47&gt;" ",Arbeitszeiten!$AK$23,0)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20</v>
      </c>
      <c r="D48" s="337">
        <f t="shared" si="60"/>
        <v>20</v>
      </c>
      <c r="E48" s="627">
        <f>IF($A48&gt;" ",Arbeitszeiten!AB24,)</f>
        <v>0</v>
      </c>
      <c r="F48" s="628">
        <f>IF($A48&gt;" ",Arbeitszeiten!AC24,)</f>
        <v>0</v>
      </c>
      <c r="G48" s="627">
        <f>IF($A48&gt;" ",Arbeitszeiten!AD24,)</f>
        <v>0</v>
      </c>
      <c r="H48" s="629">
        <f>IF($A48&gt;" ",Arbeitszeiten!AE24,)</f>
        <v>0</v>
      </c>
      <c r="I48" s="739">
        <f>IF($A48&gt;" ",IF(Arbeitszeiten!$AH$24=0,IF(K48&gt;540,0,0),Arbeitszeiten!$AF$24),0)</f>
        <v>0</v>
      </c>
      <c r="J48" s="740">
        <f>IF($A48&gt;" ",IF(Arbeitszeiten!$AH$24=0,IF(AND(K48&gt;360,K48&lt;=540),0,),Arbeitszeiten!$AG$24),0)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",Arbeitszeiten!$AJ$24,0)</f>
        <v>0</v>
      </c>
      <c r="S48" s="625">
        <f>IF(A48&gt;" ",Arbeitszeiten!$AK$24,0)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21</v>
      </c>
      <c r="D49" s="337">
        <f t="shared" si="60"/>
        <v>21</v>
      </c>
      <c r="E49" s="627">
        <f>IF($A49&gt;" ",Arbeitszeiten!AB25,)</f>
        <v>0</v>
      </c>
      <c r="F49" s="628">
        <f>IF($A49&gt;" ",Arbeitszeiten!AC25,)</f>
        <v>0</v>
      </c>
      <c r="G49" s="627">
        <f>IF($A49&gt;" ",Arbeitszeiten!AD25,)</f>
        <v>0</v>
      </c>
      <c r="H49" s="629">
        <f>IF($A49&gt;" ",Arbeitszeiten!AE25,)</f>
        <v>0</v>
      </c>
      <c r="I49" s="739">
        <f>IF($A49&gt;" ",IF(Arbeitszeiten!$AH$25=0,IF(K49&gt;540,0,0),Arbeitszeiten!$AF$25),0)</f>
        <v>0</v>
      </c>
      <c r="J49" s="740">
        <f>IF($A49&gt;" ",IF(Arbeitszeiten!$AH$25=0,IF(AND(K49&gt;360,K49&lt;=540),0,),Arbeitszeiten!$AG$25),0)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si="64"/>
        <v>0</v>
      </c>
      <c r="Q49" s="160">
        <f t="shared" si="65"/>
        <v>0</v>
      </c>
      <c r="R49" s="625">
        <f>IF(A49&gt;" ",Arbeitszeiten!$AJ$25,0)</f>
        <v>0</v>
      </c>
      <c r="S49" s="625">
        <f>IF(A49&gt;" ",Arbeitszeiten!$AK$25,0)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22</v>
      </c>
      <c r="D50" s="337">
        <f t="shared" si="60"/>
        <v>22</v>
      </c>
      <c r="E50" s="627">
        <f>IF($A50&gt;" ",Arbeitszeiten!AB26,)</f>
        <v>0</v>
      </c>
      <c r="F50" s="628">
        <f>IF($A50&gt;" ",Arbeitszeiten!AC26,)</f>
        <v>0</v>
      </c>
      <c r="G50" s="627">
        <f>IF($A50&gt;" ",Arbeitszeiten!AD26,)</f>
        <v>0</v>
      </c>
      <c r="H50" s="629">
        <f>IF($A50&gt;" ",Arbeitszeiten!AE26,)</f>
        <v>0</v>
      </c>
      <c r="I50" s="739">
        <f>IF($A50&gt;" ",IF(Arbeitszeiten!$AH$229=0,IF(K50&gt;540,0,0),Arbeitszeiten!$AF$26),0)</f>
        <v>0</v>
      </c>
      <c r="J50" s="740">
        <f>IF($A50&gt;" ",IF(Arbeitszeiten!$AH$26=0,IF(AND(K50&gt;360,K50&lt;=540),0,),Arbeitszeiten!$AG$26),0)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ref="P50:P51" si="77">INT(O50/60)</f>
        <v>0</v>
      </c>
      <c r="Q50" s="160">
        <f t="shared" ref="Q50:Q51" si="78">ROUND(MOD(O50,60),0)</f>
        <v>0</v>
      </c>
      <c r="R50" s="625">
        <f>IF(A50&gt;" ",Arbeitszeiten!$AJ$26,0)</f>
        <v>0</v>
      </c>
      <c r="S50" s="625">
        <f>IF(A50&gt;" ",Arbeitszeiten!$AK$26,0)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23</v>
      </c>
      <c r="D51" s="337">
        <f t="shared" si="60"/>
        <v>23</v>
      </c>
      <c r="E51" s="627">
        <f>IF($A51&gt;" ",Arbeitszeiten!AB27,)</f>
        <v>0</v>
      </c>
      <c r="F51" s="628">
        <f>IF($A51&gt;" ",Arbeitszeiten!AC27,)</f>
        <v>0</v>
      </c>
      <c r="G51" s="627">
        <f>IF($A51&gt;" ",Arbeitszeiten!AD27,)</f>
        <v>0</v>
      </c>
      <c r="H51" s="629">
        <f>IF($A51&gt;" ",Arbeitszeiten!AE27,)</f>
        <v>0</v>
      </c>
      <c r="I51" s="739">
        <f>IF($A51&gt;" ",IF(Arbeitszeiten!$AH$27=0,IF(K51&gt;540,0,0),Arbeitszeiten!$AF$27),0)</f>
        <v>0</v>
      </c>
      <c r="J51" s="740">
        <f>IF($A51&gt;" ",IF(Arbeitszeiten!$AH$27=0,IF(AND(K51&gt;360,K51&lt;=540),0,),Arbeitszeiten!$AG$27),0)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",Arbeitszeiten!$AJ$27,0)</f>
        <v>0</v>
      </c>
      <c r="S51" s="625">
        <f>IF(A51&gt;" ",Arbeitszeiten!$AK$27,0)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24</v>
      </c>
      <c r="D55" s="337">
        <f t="shared" ref="D55:D61" si="79">IF($G$5=0," ",IF(C55=0," ",C55))</f>
        <v>24</v>
      </c>
      <c r="E55" s="627">
        <f>IF($A55&gt;" ",Arbeitszeiten!AB21,)</f>
        <v>0</v>
      </c>
      <c r="F55" s="628">
        <f>IF($A55&gt;" ",Arbeitszeiten!AC21,)</f>
        <v>0</v>
      </c>
      <c r="G55" s="627">
        <f>IF($A55&gt;" ",Arbeitszeiten!AD21,)</f>
        <v>0</v>
      </c>
      <c r="H55" s="629">
        <f>IF($A55&gt;" ",Arbeitszeiten!AE21,)</f>
        <v>0</v>
      </c>
      <c r="I55" s="739">
        <f>IF($A55&gt;" ",IF(Arbeitszeiten!$AH$21=0,IF(K55&gt;540,0,0),Arbeitszeiten!$AF$21),0)</f>
        <v>0</v>
      </c>
      <c r="J55" s="740">
        <f>IF($A55&gt;" ",IF(Arbeitszeiten!$AH$21=0,IF(AND(K55&gt;360,K55&lt;=540),0,),Arbeitszeiten!$AG$21),0)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9" si="83">INT(O55/60)</f>
        <v>0</v>
      </c>
      <c r="Q55" s="160">
        <f t="shared" ref="Q55:Q59" si="84">ROUND(MOD(O55,60),0)</f>
        <v>0</v>
      </c>
      <c r="R55" s="625">
        <f>IF(A55&gt;" ",Arbeitszeiten!$AJ$21,0)</f>
        <v>0</v>
      </c>
      <c r="S55" s="625">
        <f>IF(A55&gt;" ",Arbeitszeiten!$AK$21,0)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25</v>
      </c>
      <c r="D56" s="337">
        <f t="shared" si="79"/>
        <v>25</v>
      </c>
      <c r="E56" s="627">
        <f>IF($A56&gt;" ",Arbeitszeiten!AB22,)</f>
        <v>0</v>
      </c>
      <c r="F56" s="628">
        <f>IF($A56&gt;" ",Arbeitszeiten!AC22,)</f>
        <v>0</v>
      </c>
      <c r="G56" s="627">
        <f>IF($A56&gt;" ",Arbeitszeiten!AD22,)</f>
        <v>0</v>
      </c>
      <c r="H56" s="629">
        <f>IF($A56&gt;" ",Arbeitszeiten!AE22,)</f>
        <v>0</v>
      </c>
      <c r="I56" s="739">
        <f>IF($A56&gt;" ",IF(Arbeitszeiten!$AH$22=0,IF(K56&gt;540,0,0),Arbeitszeiten!$AF$22),0)</f>
        <v>0</v>
      </c>
      <c r="J56" s="740">
        <f>IF($A56&gt;" ",IF(Arbeitszeiten!$AH$22=0,IF(AND(K56&gt;360,K56&lt;=540),0,),Arbeitszeiten!$AG$22),0)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",Arbeitszeiten!$AJ$22,0)</f>
        <v>0</v>
      </c>
      <c r="S56" s="625">
        <f>IF(A56&gt;" ",Arbeitszeiten!$AK$22,0)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26</v>
      </c>
      <c r="D57" s="337">
        <f t="shared" si="79"/>
        <v>26</v>
      </c>
      <c r="E57" s="627">
        <f>IF($A57&gt;" ",Arbeitszeiten!AB23,)</f>
        <v>0</v>
      </c>
      <c r="F57" s="628">
        <f>IF($A57&gt;" ",Arbeitszeiten!AC23,)</f>
        <v>0</v>
      </c>
      <c r="G57" s="627">
        <f>IF($A57&gt;" ",Arbeitszeiten!AD23,)</f>
        <v>0</v>
      </c>
      <c r="H57" s="629">
        <f>IF($A57&gt;" ",Arbeitszeiten!AE23,)</f>
        <v>0</v>
      </c>
      <c r="I57" s="739">
        <f>IF($A57&gt;" ",IF(Arbeitszeiten!$AH$23=0,IF(K57&gt;540,0,0),Arbeitszeiten!$AF$23),0)</f>
        <v>0</v>
      </c>
      <c r="J57" s="740">
        <f>IF($A57&gt;" ",IF(Arbeitszeiten!$AH$23=0,IF(AND(K57&gt;360,K57&lt;=540),0,),Arbeitszeiten!$AG$23),0)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",Arbeitszeiten!$AJ$23,0)</f>
        <v>0</v>
      </c>
      <c r="S57" s="625">
        <f>IF(A57&gt;" ",Arbeitszeiten!$AK$23,0)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27</v>
      </c>
      <c r="D58" s="337">
        <f t="shared" si="79"/>
        <v>27</v>
      </c>
      <c r="E58" s="627">
        <f>IF($A58&gt;" ",Arbeitszeiten!AB24,)</f>
        <v>0</v>
      </c>
      <c r="F58" s="628">
        <f>IF($A58&gt;" ",Arbeitszeiten!AC24,)</f>
        <v>0</v>
      </c>
      <c r="G58" s="627">
        <f>IF($A58&gt;" ",Arbeitszeiten!AD24,)</f>
        <v>0</v>
      </c>
      <c r="H58" s="629">
        <f>IF($A58&gt;" ",Arbeitszeiten!AE24,)</f>
        <v>0</v>
      </c>
      <c r="I58" s="739">
        <f>IF($A58&gt;" ",IF(Arbeitszeiten!$AH$24=0,IF(K58&gt;540,0,0),Arbeitszeiten!$AF$24),0)</f>
        <v>0</v>
      </c>
      <c r="J58" s="740">
        <f>IF($A58&gt;" ",IF(Arbeitszeiten!$AH$24=0,IF(AND(K58&gt;360,K58&lt;=540),0,),Arbeitszeiten!$AG$24),0)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",Arbeitszeiten!$AJ$24,0)</f>
        <v>0</v>
      </c>
      <c r="S58" s="625">
        <f>IF(A58&gt;" ",Arbeitszeiten!$AK$24,0)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>Fr</v>
      </c>
      <c r="B59" s="392"/>
      <c r="C59" s="143">
        <f t="shared" si="93"/>
        <v>28</v>
      </c>
      <c r="D59" s="337">
        <f t="shared" si="79"/>
        <v>28</v>
      </c>
      <c r="E59" s="627">
        <f>IF($A59&gt;" ",Arbeitszeiten!AB25,)</f>
        <v>0</v>
      </c>
      <c r="F59" s="628">
        <f>IF($A59&gt;" ",Arbeitszeiten!AC25,)</f>
        <v>0</v>
      </c>
      <c r="G59" s="627">
        <f>IF($A59&gt;" ",Arbeitszeiten!AD25,)</f>
        <v>0</v>
      </c>
      <c r="H59" s="629">
        <f>IF($A59&gt;" ",Arbeitszeiten!AE25,)</f>
        <v>0</v>
      </c>
      <c r="I59" s="739">
        <f>IF($A59&gt;" ",IF(Arbeitszeiten!$AH$25=0,IF(K59&gt;540,0,0),Arbeitszeiten!$AF$25),0)</f>
        <v>0</v>
      </c>
      <c r="J59" s="740">
        <f>IF($A59&gt;" ",IF(Arbeitszeiten!$AH$25=0,IF(AND(K59&gt;360,K59&lt;=540),0,),Arbeitszeiten!$AG$25),0)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si="83"/>
        <v>0</v>
      </c>
      <c r="Q59" s="160">
        <f t="shared" si="84"/>
        <v>0</v>
      </c>
      <c r="R59" s="625">
        <f>IF(A59&gt;" ",Arbeitszeiten!$AJ$25,0)</f>
        <v>0</v>
      </c>
      <c r="S59" s="625">
        <f>IF(A59&gt;" ",Arbeitszeiten!$AK$25,0)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>Sa</v>
      </c>
      <c r="B60" s="405"/>
      <c r="C60" s="143">
        <f t="shared" si="93"/>
        <v>29</v>
      </c>
      <c r="D60" s="337">
        <f t="shared" si="79"/>
        <v>29</v>
      </c>
      <c r="E60" s="627">
        <f>IF($A60&gt;" ",Arbeitszeiten!AB26,)</f>
        <v>0</v>
      </c>
      <c r="F60" s="628">
        <f>IF($A60&gt;" ",Arbeitszeiten!AC26,)</f>
        <v>0</v>
      </c>
      <c r="G60" s="627">
        <f>IF($A60&gt;" ",Arbeitszeiten!AD26,)</f>
        <v>0</v>
      </c>
      <c r="H60" s="629">
        <f>IF($A60&gt;" ",Arbeitszeiten!AE26,)</f>
        <v>0</v>
      </c>
      <c r="I60" s="739">
        <f>IF($A60&gt;" ",IF(Arbeitszeiten!$AH$229=0,IF(K60&gt;540,0,0),Arbeitszeiten!$AF$26),0)</f>
        <v>0</v>
      </c>
      <c r="J60" s="740">
        <f>IF($A60&gt;" ",IF(Arbeitszeiten!$AH$26=0,IF(AND(K60&gt;360,K60&lt;=540),0,),Arbeitszeiten!$AG$26),0)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ref="P60:P61" si="96">INT(O60/60)</f>
        <v>0</v>
      </c>
      <c r="Q60" s="160">
        <f t="shared" ref="Q60:Q61" si="97">ROUND(MOD(O60,60),0)</f>
        <v>0</v>
      </c>
      <c r="R60" s="625">
        <f>IF(A60&gt;" ",Arbeitszeiten!$AJ$26,0)</f>
        <v>0</v>
      </c>
      <c r="S60" s="625">
        <f>IF(A60&gt;" ",Arbeitszeiten!$AK$26,0)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>So</v>
      </c>
      <c r="B61" s="405"/>
      <c r="C61" s="143">
        <f t="shared" si="93"/>
        <v>30</v>
      </c>
      <c r="D61" s="337">
        <f t="shared" si="79"/>
        <v>30</v>
      </c>
      <c r="E61" s="627">
        <f>IF($A61&gt;" ",Arbeitszeiten!AB27,)</f>
        <v>0</v>
      </c>
      <c r="F61" s="628">
        <f>IF($A61&gt;" ",Arbeitszeiten!AC27,)</f>
        <v>0</v>
      </c>
      <c r="G61" s="627">
        <f>IF($A61&gt;" ",Arbeitszeiten!AD27,)</f>
        <v>0</v>
      </c>
      <c r="H61" s="629">
        <f>IF($A61&gt;" ",Arbeitszeiten!AE27,)</f>
        <v>0</v>
      </c>
      <c r="I61" s="739">
        <f>IF($A61&gt;" ",IF(Arbeitszeiten!$AH$27=0,IF(K61&gt;540,0,0),Arbeitszeiten!$AF$27),0)</f>
        <v>0</v>
      </c>
      <c r="J61" s="740">
        <f>IF($A61&gt;" ",IF(Arbeitszeiten!$AH$27=0,IF(AND(K61&gt;360,K61&lt;=540),0,),Arbeitszeiten!$AG$27),0)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",Arbeitszeiten!$AJ$27,0)</f>
        <v>0</v>
      </c>
      <c r="S61" s="625">
        <f>IF(A61&gt;" ",Arbeitszeiten!$AK$27,0)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98">IF($G$5=0," ",IF(C65=0," ",C65))</f>
        <v xml:space="preserve"> </v>
      </c>
      <c r="E65" s="627">
        <f>IF($A65&gt;" ",Arbeitszeiten!AB21,)</f>
        <v>0</v>
      </c>
      <c r="F65" s="628">
        <f>IF($A65&gt;" ",Arbeitszeiten!AC21,)</f>
        <v>0</v>
      </c>
      <c r="G65" s="627">
        <f>IF($A65&gt;" ",Arbeitszeiten!AD21,)</f>
        <v>0</v>
      </c>
      <c r="H65" s="629">
        <f>IF($A65&gt;" ",Arbeitszeiten!AE21,)</f>
        <v>0</v>
      </c>
      <c r="I65" s="739">
        <f>IF($A65&gt;" ",IF(Arbeitszeiten!$AH$21=0,IF(K65&gt;540,0,0),Arbeitszeiten!$AF$21),0)</f>
        <v>0</v>
      </c>
      <c r="J65" s="740">
        <f>IF($A65&gt;" ",IF(Arbeitszeiten!$AH$21=0,IF(AND(K65&gt;360,K65&lt;=540),0,),Arbeitszeiten!$AG$21),0)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9" si="102">INT(O65/60)</f>
        <v>0</v>
      </c>
      <c r="Q65" s="160">
        <f t="shared" ref="Q65:Q69" si="103">ROUND(MOD(O65,60),0)</f>
        <v>0</v>
      </c>
      <c r="R65" s="625">
        <f>IF(A65&gt;" ",Arbeitszeiten!$AJ$21,0)</f>
        <v>0</v>
      </c>
      <c r="S65" s="625">
        <f>IF(A65&gt;" ",Arbeitszeiten!$AK$21,0)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2">IF((C65+1)&gt;AnzahlTage,0,IF(C65+1&lt;7,0,C65+1))</f>
        <v>0</v>
      </c>
      <c r="D66" s="337" t="str">
        <f t="shared" si="98"/>
        <v xml:space="preserve"> </v>
      </c>
      <c r="E66" s="627">
        <f>IF($A66&gt;" ",Arbeitszeiten!AB22,)</f>
        <v>0</v>
      </c>
      <c r="F66" s="628">
        <f>IF($A66&gt;" ",Arbeitszeiten!AC22,)</f>
        <v>0</v>
      </c>
      <c r="G66" s="627">
        <f>IF($A66&gt;" ",Arbeitszeiten!AD22,)</f>
        <v>0</v>
      </c>
      <c r="H66" s="629">
        <f>IF($A66&gt;" ",Arbeitszeiten!AE22,)</f>
        <v>0</v>
      </c>
      <c r="I66" s="739">
        <f>IF($A66&gt;" ",IF(Arbeitszeiten!$AH$22=0,IF(K66&gt;540,0,0),Arbeitszeiten!$AF$22),0)</f>
        <v>0</v>
      </c>
      <c r="J66" s="740">
        <f>IF($A66&gt;" ",IF(Arbeitszeiten!$AH$22=0,IF(AND(K66&gt;360,K66&lt;=540),0,),Arbeitszeiten!$AG$22),0)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",Arbeitszeiten!$AJ$22,0)</f>
        <v>0</v>
      </c>
      <c r="S66" s="625">
        <f>IF(A66&gt;" ",Arbeitszeiten!$AK$22,0)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",Arbeitszeiten!AB23,)</f>
        <v>0</v>
      </c>
      <c r="F67" s="628">
        <f>IF($A67&gt;" ",Arbeitszeiten!AC23,)</f>
        <v>0</v>
      </c>
      <c r="G67" s="627">
        <f>IF($A67&gt;" ",Arbeitszeiten!AD23,)</f>
        <v>0</v>
      </c>
      <c r="H67" s="629">
        <f>IF($A67&gt;" ",Arbeitszeiten!AE23,)</f>
        <v>0</v>
      </c>
      <c r="I67" s="739">
        <f>IF($A67&gt;" ",IF(Arbeitszeiten!$AH$23=0,IF(K67&gt;540,0,0),Arbeitszeiten!$AF$23),0)</f>
        <v>0</v>
      </c>
      <c r="J67" s="740">
        <f>IF($A67&gt;" ",IF(Arbeitszeiten!$AH$23=0,IF(AND(K67&gt;360,K67&lt;=540),0,),Arbeitszeiten!$AG$23),0)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",Arbeitszeiten!$AJ$23,0)</f>
        <v>0</v>
      </c>
      <c r="S67" s="625">
        <f>IF(A67&gt;" ",Arbeitszeiten!$AK$23,0)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",Arbeitszeiten!AB24,)</f>
        <v>0</v>
      </c>
      <c r="F68" s="628">
        <f>IF($A68&gt;" ",Arbeitszeiten!AC24,)</f>
        <v>0</v>
      </c>
      <c r="G68" s="627">
        <f>IF($A68&gt;" ",Arbeitszeiten!AD24,)</f>
        <v>0</v>
      </c>
      <c r="H68" s="629">
        <f>IF($A68&gt;" ",Arbeitszeiten!AE24,)</f>
        <v>0</v>
      </c>
      <c r="I68" s="739">
        <f>IF($A68&gt;" ",IF(Arbeitszeiten!$AH$24=0,IF(K68&gt;540,0,0),Arbeitszeiten!$AF$24),0)</f>
        <v>0</v>
      </c>
      <c r="J68" s="740">
        <f>IF($A68&gt;" ",IF(Arbeitszeiten!$AH$24=0,IF(AND(K68&gt;360,K68&lt;=540),0,),Arbeitszeiten!$AG$24),0)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",Arbeitszeiten!$AJ$24,0)</f>
        <v>0</v>
      </c>
      <c r="S68" s="625">
        <f>IF(A68&gt;" ",Arbeitszeiten!$AK$24,0)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",Arbeitszeiten!AB25,)</f>
        <v>0</v>
      </c>
      <c r="F69" s="628">
        <f>IF($A69&gt;" ",Arbeitszeiten!AC25,)</f>
        <v>0</v>
      </c>
      <c r="G69" s="627">
        <f>IF($A69&gt;" ",Arbeitszeiten!AD25,)</f>
        <v>0</v>
      </c>
      <c r="H69" s="629">
        <f>IF($A69&gt;" ",Arbeitszeiten!AE25,)</f>
        <v>0</v>
      </c>
      <c r="I69" s="739">
        <f>IF($A69&gt;" ",IF(Arbeitszeiten!$AH$25=0,IF(K69&gt;540,0,0),Arbeitszeiten!$AF$25),0)</f>
        <v>0</v>
      </c>
      <c r="J69" s="740">
        <f>IF($A69&gt;" ",IF(Arbeitszeiten!$AH$25=0,IF(AND(K69&gt;360,K69&lt;=540),0,),Arbeitszeiten!$AG$25),0)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si="102"/>
        <v>0</v>
      </c>
      <c r="Q69" s="160">
        <f t="shared" si="103"/>
        <v>0</v>
      </c>
      <c r="R69" s="625">
        <f>IF(A69&gt;" ",Arbeitszeiten!$AJ$25,0)</f>
        <v>0</v>
      </c>
      <c r="S69" s="625">
        <f>IF(A69&gt;" ",Arbeitszeiten!$AK$25,0)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",Arbeitszeiten!AB26,)</f>
        <v>0</v>
      </c>
      <c r="F70" s="628">
        <f>IF($A70&gt;" ",Arbeitszeiten!AC26,)</f>
        <v>0</v>
      </c>
      <c r="G70" s="627">
        <f>IF($A70&gt;" ",Arbeitszeiten!AD26,)</f>
        <v>0</v>
      </c>
      <c r="H70" s="629">
        <f>IF($A70&gt;" ",Arbeitszeiten!AE26,)</f>
        <v>0</v>
      </c>
      <c r="I70" s="739">
        <f>IF($A70&gt;" ",IF(Arbeitszeiten!$AH$229=0,IF(K70&gt;540,0,0),Arbeitszeiten!$AF$26),0)</f>
        <v>0</v>
      </c>
      <c r="J70" s="740">
        <f>IF($A70&gt;" ",IF(Arbeitszeiten!$AH$26=0,IF(AND(K70&gt;360,K70&lt;=540),0,),Arbeitszeiten!$AG$26),0)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ref="P70:P71" si="115">INT(O70/60)</f>
        <v>0</v>
      </c>
      <c r="Q70" s="160">
        <f t="shared" ref="Q70:Q71" si="116">ROUND(MOD(O70,60),0)</f>
        <v>0</v>
      </c>
      <c r="R70" s="625">
        <f>IF(A70&gt;" ",Arbeitszeiten!$AJ$26,0)</f>
        <v>0</v>
      </c>
      <c r="S70" s="625">
        <f>IF(A70&gt;" ",Arbeitszeiten!$AK$26,0)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",Arbeitszeiten!AB27,)</f>
        <v>0</v>
      </c>
      <c r="F71" s="628">
        <f>IF($A71&gt;" ",Arbeitszeiten!AC27,)</f>
        <v>0</v>
      </c>
      <c r="G71" s="627">
        <f>IF($A71&gt;" ",Arbeitszeiten!AD27,)</f>
        <v>0</v>
      </c>
      <c r="H71" s="629">
        <f>IF($A71&gt;" ",Arbeitszeiten!AE27,)</f>
        <v>0</v>
      </c>
      <c r="I71" s="739">
        <f>IF($A71&gt;" ",IF(Arbeitszeiten!$AH$27=0,IF(K71&gt;540,0,0),Arbeitszeiten!$AF$27),0)</f>
        <v>0</v>
      </c>
      <c r="J71" s="740">
        <f>IF($A71&gt;" ",IF(Arbeitszeiten!$AH$27=0,IF(AND(K71&gt;360,K71&lt;=540),0,),Arbeitszeiten!$AG$27),0)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",Arbeitszeiten!$AJ$27,0)</f>
        <v>0</v>
      </c>
      <c r="S71" s="625">
        <f>IF(A71&gt;" ",Arbeitszeiten!$AK$27,0)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7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7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7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8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8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IF(Übersicht!K20="+",Übersicht!L20,)</f>
        <v>0</v>
      </c>
      <c r="O81" s="471">
        <f>(N81*60)+R81</f>
        <v>0</v>
      </c>
      <c r="P81" s="472"/>
      <c r="Q81" s="473"/>
      <c r="R81" s="470">
        <f>IF(Übersicht!K20="+",Übersicht!M20,)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IF(Übersicht!K20="-",Übersicht!L20,)</f>
        <v>0</v>
      </c>
      <c r="O83" s="471">
        <f>(N83*60)+R83</f>
        <v>0</v>
      </c>
      <c r="P83" s="472"/>
      <c r="Q83" s="473"/>
      <c r="R83" s="470">
        <f>IF(Übersicht!K20="-",Übersicht!M20,)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19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19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19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19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19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19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19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19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19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19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19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19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AC9:AC13"/>
    <mergeCell ref="G5:I5"/>
    <mergeCell ref="J5:M5"/>
    <mergeCell ref="G6:I6"/>
    <mergeCell ref="J6:M6"/>
    <mergeCell ref="I9:J9"/>
    <mergeCell ref="M9:N9"/>
    <mergeCell ref="R9:S9"/>
    <mergeCell ref="E10:H10"/>
    <mergeCell ref="I10:J10"/>
    <mergeCell ref="M10:N10"/>
    <mergeCell ref="P10:Q10"/>
    <mergeCell ref="R10:S10"/>
  </mergeCells>
  <conditionalFormatting sqref="Z15:Z19 Z24:Z29 Z34:Z39 Z44:Z49 Z54:Z59 Z64 Z77 M94">
    <cfRule type="cellIs" dxfId="27" priority="4" stopIfTrue="1" operator="equal">
      <formula>"-"</formula>
    </cfRule>
  </conditionalFormatting>
  <conditionalFormatting sqref="AA15:AA19 AA24:AA29 AA34:AA39 AA44:AA49 AA54:AA59 AA64 AA77">
    <cfRule type="expression" dxfId="26" priority="5" stopIfTrue="1">
      <formula>Z15="-"</formula>
    </cfRule>
  </conditionalFormatting>
  <conditionalFormatting sqref="AB15:AB19 AB24:AB29 AB34:AB39 AB44:AB49 AB54:AB59 AB64 AB77">
    <cfRule type="expression" dxfId="25" priority="6" stopIfTrue="1">
      <formula>Z15="-"</formula>
    </cfRule>
  </conditionalFormatting>
  <conditionalFormatting sqref="N94:R94">
    <cfRule type="expression" dxfId="24" priority="7" stopIfTrue="1">
      <formula>$M$94="-"</formula>
    </cfRule>
  </conditionalFormatting>
  <conditionalFormatting sqref="Z65:Z69 Z74">
    <cfRule type="cellIs" dxfId="23" priority="1" stopIfTrue="1" operator="equal">
      <formula>"-"</formula>
    </cfRule>
  </conditionalFormatting>
  <conditionalFormatting sqref="AA65:AA69 AA74">
    <cfRule type="expression" dxfId="22" priority="2" stopIfTrue="1">
      <formula>Z65="-"</formula>
    </cfRule>
  </conditionalFormatting>
  <conditionalFormatting sqref="AB65:AB69 AB74">
    <cfRule type="expression" dxfId="21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1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AD19" sqref="AD19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57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31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10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100"/>
      <c r="B10" s="229" t="s">
        <v>11</v>
      </c>
      <c r="C10" s="229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43374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2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101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101"/>
      <c r="J13" s="302"/>
      <c r="K13" s="250"/>
      <c r="L13" s="136"/>
      <c r="M13" s="101"/>
      <c r="N13" s="302"/>
      <c r="O13" s="136"/>
      <c r="P13" s="173"/>
      <c r="Q13" s="136"/>
      <c r="R13" s="54"/>
      <c r="S13" s="306"/>
      <c r="T13" s="793"/>
      <c r="U13" s="793"/>
      <c r="V13" s="118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>Mo</v>
      </c>
      <c r="B15" s="143">
        <f>IF(C12=2,1,0)</f>
        <v>1</v>
      </c>
      <c r="C15" s="143">
        <f>B15</f>
        <v>1</v>
      </c>
      <c r="D15" s="300">
        <f t="shared" ref="D15:D21" si="0">IF($G$5=0," ",IF(C15=0," ",C15))</f>
        <v>1</v>
      </c>
      <c r="E15" s="741">
        <f>IF($A15&gt;" ",Arbeitszeiten!AO21,)</f>
        <v>0</v>
      </c>
      <c r="F15" s="628">
        <f>IF($A15&gt;" ",Arbeitszeiten!AP21,)</f>
        <v>0</v>
      </c>
      <c r="G15" s="627">
        <f>IF($A15&gt;" ",Arbeitszeiten!AQ21,)</f>
        <v>0</v>
      </c>
      <c r="H15" s="629">
        <f>IF($A15&gt;" ",Arbeitszeiten!AR21,)</f>
        <v>0</v>
      </c>
      <c r="I15" s="739">
        <f>IF($A15&gt;" ",IF(Arbeitszeiten!$AU$21=0,IF(K15&gt;540,0,0),Arbeitszeiten!$AS$21),0)</f>
        <v>0</v>
      </c>
      <c r="J15" s="740">
        <f>IF($A15&gt;" ",IF(Arbeitszeiten!$AU$21=0,IF(AND(K15&gt;360,K15&lt;=540),0,),Arbeitszeiten!$AT$21),0)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9" si="5">INT(O15/60)</f>
        <v>0</v>
      </c>
      <c r="Q15" s="233">
        <f t="shared" ref="Q15:Q19" si="6">ROUND(MOD(O15,60),0)</f>
        <v>0</v>
      </c>
      <c r="R15" s="625">
        <f>IF(A15&gt;" ",Arbeitszeiten!$AW$21,0)</f>
        <v>0</v>
      </c>
      <c r="S15" s="625">
        <f>IF(A15&gt;" ",Arbeitszeiten!$AX$21,0)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>Di</v>
      </c>
      <c r="B16" s="143">
        <f>IF(C12=3,1,0)</f>
        <v>0</v>
      </c>
      <c r="C16" s="143">
        <f>IF(AND(B16=0,C15=0),0,C15+1)</f>
        <v>2</v>
      </c>
      <c r="D16" s="337">
        <f t="shared" si="0"/>
        <v>2</v>
      </c>
      <c r="E16" s="627">
        <f>IF($A16&gt;" ",Arbeitszeiten!AO22,)</f>
        <v>0</v>
      </c>
      <c r="F16" s="628">
        <f>IF($A16&gt;" ",Arbeitszeiten!AP22,)</f>
        <v>0</v>
      </c>
      <c r="G16" s="627">
        <f>IF($A16&gt;" ",Arbeitszeiten!AQ22,)</f>
        <v>0</v>
      </c>
      <c r="H16" s="629">
        <f>IF($A16&gt;" ",Arbeitszeiten!AR22,)</f>
        <v>0</v>
      </c>
      <c r="I16" s="739">
        <f>IF($A16&gt;" ",IF(Arbeitszeiten!$AU$22=0,IF(K16&gt;540,0,0),Arbeitszeiten!$AS$22),0)</f>
        <v>0</v>
      </c>
      <c r="J16" s="740">
        <f>IF($A16&gt;" ",IF(Arbeitszeiten!$AU$22=0,IF(AND(K16&gt;360,K16&lt;=540),0,),Arbeitszeiten!$AT$22),0)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",Arbeitszeiten!$AW$22,0)</f>
        <v>0</v>
      </c>
      <c r="S16" s="625">
        <f>IF(A16&gt;" ",Arbeitszeiten!$AX$22,0)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>Mi</v>
      </c>
      <c r="B17" s="143">
        <f>IF(C12=4,1,0)</f>
        <v>0</v>
      </c>
      <c r="C17" s="143">
        <f>IF(AND(B17=0,C16=0),0,C16+1)</f>
        <v>3</v>
      </c>
      <c r="D17" s="337">
        <f t="shared" si="0"/>
        <v>3</v>
      </c>
      <c r="E17" s="627">
        <f>IF($A17&gt;" ",Arbeitszeiten!AO23,)</f>
        <v>0</v>
      </c>
      <c r="F17" s="628">
        <f>IF($A17&gt;" ",Arbeitszeiten!AP23,)</f>
        <v>0</v>
      </c>
      <c r="G17" s="627">
        <f>IF($A17&gt;" ",Arbeitszeiten!AQ23,)</f>
        <v>0</v>
      </c>
      <c r="H17" s="629">
        <f>IF($A17&gt;" ",Arbeitszeiten!AR23,)</f>
        <v>0</v>
      </c>
      <c r="I17" s="739">
        <f>IF($A17&gt;" ",IF(Arbeitszeiten!$AU$23=0,IF(K17&gt;540,0,0),Arbeitszeiten!$AS$23),0)</f>
        <v>0</v>
      </c>
      <c r="J17" s="740">
        <f>IF($A17&gt;" ",IF(Arbeitszeiten!$AU$23=0,IF(AND(K17&gt;360,K17&lt;=540),0,),Arbeitszeiten!$AT$23),0)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",Arbeitszeiten!$AW$23,0)</f>
        <v>0</v>
      </c>
      <c r="S17" s="625">
        <f>IF(A17&gt;" ",Arbeitszeiten!$AX$23,0)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>Do</v>
      </c>
      <c r="B18" s="143">
        <f>IF(C12=5,1,0)</f>
        <v>0</v>
      </c>
      <c r="C18" s="143">
        <f>IF(AND(B18=0,C17=0),0,C17+1)</f>
        <v>4</v>
      </c>
      <c r="D18" s="337">
        <f t="shared" si="0"/>
        <v>4</v>
      </c>
      <c r="E18" s="627">
        <f>IF($A18&gt;" ",Arbeitszeiten!AO24,)</f>
        <v>0</v>
      </c>
      <c r="F18" s="628">
        <f>IF($A18&gt;" ",Arbeitszeiten!AP24,)</f>
        <v>0</v>
      </c>
      <c r="G18" s="627">
        <f>IF($A18&gt;" ",Arbeitszeiten!AQ24,)</f>
        <v>0</v>
      </c>
      <c r="H18" s="629">
        <f>IF($A18&gt;" ",Arbeitszeiten!AR24,)</f>
        <v>0</v>
      </c>
      <c r="I18" s="739">
        <f>IF($A18&gt;" ",IF(Arbeitszeiten!$AU$24=0,IF(K18&gt;540,0,0),Arbeitszeiten!$AS$24),0)</f>
        <v>0</v>
      </c>
      <c r="J18" s="740">
        <f>IF($A18&gt;" ",IF(Arbeitszeiten!$AU$24=0,IF(AND(K18&gt;360,K18&lt;=540),0,),Arbeitszeiten!$AT$24),0)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",Arbeitszeiten!$AW$24,0)</f>
        <v>0</v>
      </c>
      <c r="S18" s="625">
        <f>IF(A18&gt;" ",Arbeitszeiten!$AX$24,0)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>Fr</v>
      </c>
      <c r="B19" s="143">
        <f>IF(C12=6,1,0)</f>
        <v>0</v>
      </c>
      <c r="C19" s="143">
        <f>IF(AND(B19=0,C18=0),0,C18+1)</f>
        <v>5</v>
      </c>
      <c r="D19" s="337">
        <f t="shared" si="0"/>
        <v>5</v>
      </c>
      <c r="E19" s="627">
        <f>IF($A19&gt;" ",Arbeitszeiten!AO25,)</f>
        <v>0</v>
      </c>
      <c r="F19" s="628">
        <f>IF($A19&gt;" ",Arbeitszeiten!AP25,)</f>
        <v>0</v>
      </c>
      <c r="G19" s="627">
        <f>IF($A19&gt;" ",Arbeitszeiten!AQ25,)</f>
        <v>0</v>
      </c>
      <c r="H19" s="629">
        <f>IF($A19&gt;" ",Arbeitszeiten!AR25,)</f>
        <v>0</v>
      </c>
      <c r="I19" s="739">
        <f>IF($A19&gt;" ",IF(Arbeitszeiten!$AU$25=0,IF(K19&gt;540,0,0),Arbeitszeiten!$AS$25),0)</f>
        <v>0</v>
      </c>
      <c r="J19" s="740">
        <f>IF($A19&gt;" ",IF(Arbeitszeiten!$AU$25=0,IF(AND(K19&gt;360,K19&lt;=540),0,),Arbeitszeiten!$AT$25),0)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si="5"/>
        <v>0</v>
      </c>
      <c r="Q19" s="160">
        <f t="shared" si="6"/>
        <v>0</v>
      </c>
      <c r="R19" s="625">
        <f>IF(A19&gt;" ",Arbeitszeiten!$AW$25,0)</f>
        <v>0</v>
      </c>
      <c r="S19" s="625">
        <f>IF(A19&gt;" ",Arbeitszeiten!$AX$25,0)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7">IF(AND(B20=0,C19=0),0,C19+1)</f>
        <v>6</v>
      </c>
      <c r="D20" s="349">
        <f t="shared" si="0"/>
        <v>6</v>
      </c>
      <c r="E20" s="627">
        <f>IF($A20&gt;" ",Arbeitszeiten!AO26,)</f>
        <v>0</v>
      </c>
      <c r="F20" s="628">
        <f>IF($A20&gt;" ",Arbeitszeiten!AP26,)</f>
        <v>0</v>
      </c>
      <c r="G20" s="627">
        <f>IF($A20&gt;" ",Arbeitszeiten!AQ26,)</f>
        <v>0</v>
      </c>
      <c r="H20" s="629">
        <f>IF($A20&gt;" ",Arbeitszeiten!AR26,)</f>
        <v>0</v>
      </c>
      <c r="I20" s="739">
        <f>IF($A20&gt;" ",IF(Arbeitszeiten!$AU$229=0,IF(K20&gt;540,0,0),Arbeitszeiten!$AS$26),0)</f>
        <v>0</v>
      </c>
      <c r="J20" s="740">
        <f>IF($A20&gt;" ",IF(Arbeitszeiten!$AU$26=0,IF(AND(K20&gt;360,K20&lt;=540),0,),Arbeitszeiten!$AT$26),0)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ref="P20:P21" si="18">INT(O20/60)</f>
        <v>0</v>
      </c>
      <c r="Q20" s="160">
        <f t="shared" ref="Q20:Q21" si="19">ROUND(MOD(O20,60),0)</f>
        <v>0</v>
      </c>
      <c r="R20" s="625">
        <f>IF(A20&gt;" ",Arbeitszeiten!$AW$26,0)</f>
        <v>0</v>
      </c>
      <c r="S20" s="625">
        <f>IF(A20&gt;" ",Arbeitszeiten!$AX$26,0)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7"/>
        <v>7</v>
      </c>
      <c r="D21" s="349">
        <f t="shared" si="0"/>
        <v>7</v>
      </c>
      <c r="E21" s="627">
        <f>IF($A21&gt;" ",Arbeitszeiten!AO27,)</f>
        <v>0</v>
      </c>
      <c r="F21" s="628">
        <f>IF($A21&gt;" ",Arbeitszeiten!AP27,)</f>
        <v>0</v>
      </c>
      <c r="G21" s="627">
        <f>IF($A21&gt;" ",Arbeitszeiten!AQ27,)</f>
        <v>0</v>
      </c>
      <c r="H21" s="629">
        <f>IF($A21&gt;" ",Arbeitszeiten!AR27,)</f>
        <v>0</v>
      </c>
      <c r="I21" s="739">
        <f>IF($A21&gt;" ",IF(Arbeitszeiten!$AU$27=0,IF(K21&gt;540,0,0),Arbeitszeiten!$AS$27),0)</f>
        <v>0</v>
      </c>
      <c r="J21" s="740">
        <f>IF($A21&gt;" ",IF(Arbeitszeiten!$AU$27=0,IF(AND(K21&gt;360,K21&lt;=540),0,),Arbeitszeiten!$AT$27),0)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8"/>
        <v>0</v>
      </c>
      <c r="Q21" s="160">
        <f t="shared" si="19"/>
        <v>0</v>
      </c>
      <c r="R21" s="625">
        <f>IF(A21&gt;" ",Arbeitszeiten!$AW$27,0)</f>
        <v>0</v>
      </c>
      <c r="S21" s="625">
        <f>IF(A21&gt;" ",Arbeitszeiten!$AX$27,0)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8</v>
      </c>
      <c r="D25" s="337">
        <f t="shared" ref="D25:D31" si="21">IF($G$5=0," ",IF(C25=0," ",C25))</f>
        <v>8</v>
      </c>
      <c r="E25" s="627">
        <f>IF($A25&gt;" ",Arbeitszeiten!AO21,)</f>
        <v>0</v>
      </c>
      <c r="F25" s="628">
        <f>IF($A25&gt;" ",Arbeitszeiten!AP21,)</f>
        <v>0</v>
      </c>
      <c r="G25" s="627">
        <f>IF($A25&gt;" ",Arbeitszeiten!AQ21,)</f>
        <v>0</v>
      </c>
      <c r="H25" s="629">
        <f>IF($A25&gt;" ",Arbeitszeiten!AR21,)</f>
        <v>0</v>
      </c>
      <c r="I25" s="739">
        <f>IF($A25&gt;" ",IF(Arbeitszeiten!$AU$21=0,IF(K25&gt;540,0,0),Arbeitszeiten!$AS$21),0)</f>
        <v>0</v>
      </c>
      <c r="J25" s="740">
        <f>IF($A25&gt;" ",IF(Arbeitszeiten!$AU$21=0,IF(AND(K25&gt;360,K25&lt;=540),0,),Arbeitszeiten!$AT$21),0)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9" si="26">INT(O25/60)</f>
        <v>0</v>
      </c>
      <c r="Q25" s="160">
        <f t="shared" ref="Q25:Q29" si="27">ROUND(MOD(O25,60),0)</f>
        <v>0</v>
      </c>
      <c r="R25" s="625">
        <f>IF(A25&gt;" ",Arbeitszeiten!$AW$21,0)</f>
        <v>0</v>
      </c>
      <c r="S25" s="625">
        <f>IF(A25&gt;" ",Arbeitszeiten!$AX$21,0)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9</v>
      </c>
      <c r="D26" s="337">
        <f t="shared" si="21"/>
        <v>9</v>
      </c>
      <c r="E26" s="627">
        <f>IF($A26&gt;" ",Arbeitszeiten!AO22,)</f>
        <v>0</v>
      </c>
      <c r="F26" s="628">
        <f>IF($A26&gt;" ",Arbeitszeiten!AP22,)</f>
        <v>0</v>
      </c>
      <c r="G26" s="627">
        <f>IF($A26&gt;" ",Arbeitszeiten!AQ22,)</f>
        <v>0</v>
      </c>
      <c r="H26" s="629">
        <f>IF($A26&gt;" ",Arbeitszeiten!AR22,)</f>
        <v>0</v>
      </c>
      <c r="I26" s="739">
        <f>IF($A26&gt;" ",IF(Arbeitszeiten!$AU$22=0,IF(K26&gt;540,0,0),Arbeitszeiten!$AS$22),0)</f>
        <v>0</v>
      </c>
      <c r="J26" s="740">
        <f>IF($A26&gt;" ",IF(Arbeitszeiten!$AU$22=0,IF(AND(K26&gt;360,K26&lt;=540),0,),Arbeitszeiten!$AT$22),0)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",Arbeitszeiten!$AW$22,0)</f>
        <v>0</v>
      </c>
      <c r="S26" s="625">
        <f>IF(A26&gt;" ",Arbeitszeiten!$AX$22,0)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10</v>
      </c>
      <c r="D27" s="337">
        <f t="shared" si="21"/>
        <v>10</v>
      </c>
      <c r="E27" s="627">
        <f>IF($A27&gt;" ",Arbeitszeiten!AO23,)</f>
        <v>0</v>
      </c>
      <c r="F27" s="628">
        <f>IF($A27&gt;" ",Arbeitszeiten!AP23,)</f>
        <v>0</v>
      </c>
      <c r="G27" s="627">
        <f>IF($A27&gt;" ",Arbeitszeiten!AQ23,)</f>
        <v>0</v>
      </c>
      <c r="H27" s="629">
        <f>IF($A27&gt;" ",Arbeitszeiten!AR23,)</f>
        <v>0</v>
      </c>
      <c r="I27" s="739">
        <f>IF($A27&gt;" ",IF(Arbeitszeiten!$AU$23=0,IF(K27&gt;540,0,0),Arbeitszeiten!$AS$23),0)</f>
        <v>0</v>
      </c>
      <c r="J27" s="740">
        <f>IF($A27&gt;" ",IF(Arbeitszeiten!$AU$23=0,IF(AND(K27&gt;360,K27&lt;=540),0,),Arbeitszeiten!$AT$23),0)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",Arbeitszeiten!$AW$23,0)</f>
        <v>0</v>
      </c>
      <c r="S27" s="625">
        <f>IF(A27&gt;" ",Arbeitszeiten!$AX$23,0)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11</v>
      </c>
      <c r="D28" s="337">
        <f t="shared" si="21"/>
        <v>11</v>
      </c>
      <c r="E28" s="627">
        <f>IF($A28&gt;" ",Arbeitszeiten!AO24,)</f>
        <v>0</v>
      </c>
      <c r="F28" s="628">
        <f>IF($A28&gt;" ",Arbeitszeiten!AP24,)</f>
        <v>0</v>
      </c>
      <c r="G28" s="627">
        <f>IF($A28&gt;" ",Arbeitszeiten!AQ24,)</f>
        <v>0</v>
      </c>
      <c r="H28" s="629">
        <f>IF($A28&gt;" ",Arbeitszeiten!AR24,)</f>
        <v>0</v>
      </c>
      <c r="I28" s="739">
        <f>IF($A28&gt;" ",IF(Arbeitszeiten!$AU$24=0,IF(K28&gt;540,0,0),Arbeitszeiten!$AS$24),0)</f>
        <v>0</v>
      </c>
      <c r="J28" s="740">
        <f>IF($A28&gt;" ",IF(Arbeitszeiten!$AU$24=0,IF(AND(K28&gt;360,K28&lt;=540),0,),Arbeitszeiten!$AT$24),0)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",Arbeitszeiten!$AW$24,0)</f>
        <v>0</v>
      </c>
      <c r="S28" s="625">
        <f>IF(A28&gt;" ",Arbeitszeiten!$AX$24,0)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12</v>
      </c>
      <c r="D29" s="337">
        <f t="shared" si="21"/>
        <v>12</v>
      </c>
      <c r="E29" s="627">
        <f>IF($A29&gt;" ",Arbeitszeiten!AO25,)</f>
        <v>0</v>
      </c>
      <c r="F29" s="628">
        <f>IF($A29&gt;" ",Arbeitszeiten!AP25,)</f>
        <v>0</v>
      </c>
      <c r="G29" s="627">
        <f>IF($A29&gt;" ",Arbeitszeiten!AQ25,)</f>
        <v>0</v>
      </c>
      <c r="H29" s="629">
        <f>IF($A29&gt;" ",Arbeitszeiten!AR25,)</f>
        <v>0</v>
      </c>
      <c r="I29" s="739">
        <f>IF($A29&gt;" ",IF(Arbeitszeiten!$AU$25=0,IF(K29&gt;540,0,0),Arbeitszeiten!$AS$25),0)</f>
        <v>0</v>
      </c>
      <c r="J29" s="740">
        <f>IF($A29&gt;" ",IF(Arbeitszeiten!$AU$25=0,IF(AND(K29&gt;360,K29&lt;=540),0,),Arbeitszeiten!$AT$25),0)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si="26"/>
        <v>0</v>
      </c>
      <c r="Q29" s="160">
        <f t="shared" si="27"/>
        <v>0</v>
      </c>
      <c r="R29" s="625">
        <f>IF(A29&gt;" ",Arbeitszeiten!$AW$25,0)</f>
        <v>0</v>
      </c>
      <c r="S29" s="625">
        <f>IF(A29&gt;" ",Arbeitszeiten!$AX$25,0)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13</v>
      </c>
      <c r="D30" s="337">
        <f t="shared" si="21"/>
        <v>13</v>
      </c>
      <c r="E30" s="627">
        <f>IF($A30&gt;" ",Arbeitszeiten!AO26,)</f>
        <v>0</v>
      </c>
      <c r="F30" s="628">
        <f>IF($A30&gt;" ",Arbeitszeiten!AP26,)</f>
        <v>0</v>
      </c>
      <c r="G30" s="627">
        <f>IF($A30&gt;" ",Arbeitszeiten!AQ26,)</f>
        <v>0</v>
      </c>
      <c r="H30" s="629">
        <f>IF($A30&gt;" ",Arbeitszeiten!AR26,)</f>
        <v>0</v>
      </c>
      <c r="I30" s="739">
        <f>IF($A30&gt;" ",IF(Arbeitszeiten!$AU$229=0,IF(K30&gt;540,0,0),Arbeitszeiten!$AS$26),0)</f>
        <v>0</v>
      </c>
      <c r="J30" s="740">
        <f>IF($A30&gt;" ",IF(Arbeitszeiten!$AU$26=0,IF(AND(K30&gt;360,K30&lt;=540),0,),Arbeitszeiten!$AT$26),0)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ref="P30:P31" si="39">INT(O30/60)</f>
        <v>0</v>
      </c>
      <c r="Q30" s="160">
        <f t="shared" ref="Q30:Q31" si="40">ROUND(MOD(O30,60),0)</f>
        <v>0</v>
      </c>
      <c r="R30" s="625">
        <f>IF(A30&gt;" ",Arbeitszeiten!$AW$26,0)</f>
        <v>0</v>
      </c>
      <c r="S30" s="625">
        <f>IF(A30&gt;" ",Arbeitszeiten!$AX$26,0)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14</v>
      </c>
      <c r="D31" s="337">
        <f t="shared" si="21"/>
        <v>14</v>
      </c>
      <c r="E31" s="627">
        <f>IF($A31&gt;" ",Arbeitszeiten!AO27,)</f>
        <v>0</v>
      </c>
      <c r="F31" s="628">
        <f>IF($A31&gt;" ",Arbeitszeiten!AP27,)</f>
        <v>0</v>
      </c>
      <c r="G31" s="627">
        <f>IF($A31&gt;" ",Arbeitszeiten!AQ27,)</f>
        <v>0</v>
      </c>
      <c r="H31" s="629">
        <f>IF($A31&gt;" ",Arbeitszeiten!AR27,)</f>
        <v>0</v>
      </c>
      <c r="I31" s="739">
        <f>IF($A31&gt;" ",IF(Arbeitszeiten!$AU$27=0,IF(K31&gt;540,0,0),Arbeitszeiten!$AS$27),0)</f>
        <v>0</v>
      </c>
      <c r="J31" s="740">
        <f>IF($A31&gt;" ",IF(Arbeitszeiten!$AU$27=0,IF(AND(K31&gt;360,K31&lt;=540),0,),Arbeitszeiten!$AT$27),0)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",Arbeitszeiten!$AW$27,0)</f>
        <v>0</v>
      </c>
      <c r="S31" s="625">
        <f>IF(A31&gt;" ",Arbeitszeiten!$AX$27,0)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15</v>
      </c>
      <c r="D35" s="337">
        <f t="shared" ref="D35:D41" si="41">IF($G$5=0," ",IF(C35=0," ",C35))</f>
        <v>15</v>
      </c>
      <c r="E35" s="627">
        <f>IF($A35&gt;" ",Arbeitszeiten!AO21,)</f>
        <v>0</v>
      </c>
      <c r="F35" s="628">
        <f>IF($A35&gt;" ",Arbeitszeiten!AP21,)</f>
        <v>0</v>
      </c>
      <c r="G35" s="627">
        <f>IF($A35&gt;" ",Arbeitszeiten!AQ21,)</f>
        <v>0</v>
      </c>
      <c r="H35" s="629">
        <f>IF($A35&gt;" ",Arbeitszeiten!AR21,)</f>
        <v>0</v>
      </c>
      <c r="I35" s="739">
        <f>IF($A35&gt;" ",IF(Arbeitszeiten!$AU$21=0,IF(K35&gt;540,0,0),Arbeitszeiten!$AS$21),0)</f>
        <v>0</v>
      </c>
      <c r="J35" s="740">
        <f>IF($A35&gt;" ",IF(Arbeitszeiten!$AU$21=0,IF(AND(K35&gt;360,K35&lt;=540),0,),Arbeitszeiten!$AT$21),0)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9" si="45">INT(O35/60)</f>
        <v>0</v>
      </c>
      <c r="Q35" s="160">
        <f t="shared" ref="Q35:Q39" si="46">ROUND(MOD(O35,60),0)</f>
        <v>0</v>
      </c>
      <c r="R35" s="625">
        <f>IF(A35&gt;" ",Arbeitszeiten!$AW$21,0)</f>
        <v>0</v>
      </c>
      <c r="S35" s="625">
        <f>IF(A35&gt;" ",Arbeitszeiten!$AX$21,0)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16</v>
      </c>
      <c r="D36" s="337">
        <f t="shared" si="41"/>
        <v>16</v>
      </c>
      <c r="E36" s="627">
        <f>IF($A36&gt;" ",Arbeitszeiten!AO22,)</f>
        <v>0</v>
      </c>
      <c r="F36" s="628">
        <f>IF($A36&gt;" ",Arbeitszeiten!AP22,)</f>
        <v>0</v>
      </c>
      <c r="G36" s="627">
        <f>IF($A36&gt;" ",Arbeitszeiten!AQ22,)</f>
        <v>0</v>
      </c>
      <c r="H36" s="629">
        <f>IF($A36&gt;" ",Arbeitszeiten!AR22,)</f>
        <v>0</v>
      </c>
      <c r="I36" s="739">
        <f>IF($A36&gt;" ",IF(Arbeitszeiten!$AU$22=0,IF(K36&gt;540,0,0),Arbeitszeiten!$AS$22),0)</f>
        <v>0</v>
      </c>
      <c r="J36" s="740">
        <f>IF($A36&gt;" ",IF(Arbeitszeiten!$AU$22=0,IF(AND(K36&gt;360,K36&lt;=540),0,),Arbeitszeiten!$AT$22),0)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",Arbeitszeiten!$AW$22,0)</f>
        <v>0</v>
      </c>
      <c r="S36" s="625">
        <f>IF(A36&gt;" ",Arbeitszeiten!$AX$22,0)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17</v>
      </c>
      <c r="D37" s="337">
        <f t="shared" si="41"/>
        <v>17</v>
      </c>
      <c r="E37" s="627">
        <f>IF($A37&gt;" ",Arbeitszeiten!AO23,)</f>
        <v>0</v>
      </c>
      <c r="F37" s="628">
        <f>IF($A37&gt;" ",Arbeitszeiten!AP23,)</f>
        <v>0</v>
      </c>
      <c r="G37" s="627">
        <f>IF($A37&gt;" ",Arbeitszeiten!AQ23,)</f>
        <v>0</v>
      </c>
      <c r="H37" s="629">
        <f>IF($A37&gt;" ",Arbeitszeiten!AR23,)</f>
        <v>0</v>
      </c>
      <c r="I37" s="739">
        <f>IF($A37&gt;" ",IF(Arbeitszeiten!$AU$23=0,IF(K37&gt;540,0,0),Arbeitszeiten!$AS$23),0)</f>
        <v>0</v>
      </c>
      <c r="J37" s="740">
        <f>IF($A37&gt;" ",IF(Arbeitszeiten!$AU$23=0,IF(AND(K37&gt;360,K37&lt;=540),0,),Arbeitszeiten!$AT$23),0)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",Arbeitszeiten!$AW$23,0)</f>
        <v>0</v>
      </c>
      <c r="S37" s="625">
        <f>IF(A37&gt;" ",Arbeitszeiten!$AX$23,0)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18</v>
      </c>
      <c r="D38" s="337">
        <f t="shared" si="41"/>
        <v>18</v>
      </c>
      <c r="E38" s="627">
        <f>IF($A38&gt;" ",Arbeitszeiten!AO24,)</f>
        <v>0</v>
      </c>
      <c r="F38" s="628">
        <f>IF($A38&gt;" ",Arbeitszeiten!AP24,)</f>
        <v>0</v>
      </c>
      <c r="G38" s="627">
        <f>IF($A38&gt;" ",Arbeitszeiten!AQ24,)</f>
        <v>0</v>
      </c>
      <c r="H38" s="629">
        <f>IF($A38&gt;" ",Arbeitszeiten!AR24,)</f>
        <v>0</v>
      </c>
      <c r="I38" s="739">
        <f>IF($A38&gt;" ",IF(Arbeitszeiten!$AU$24=0,IF(K38&gt;540,0,0),Arbeitszeiten!$AS$24),0)</f>
        <v>0</v>
      </c>
      <c r="J38" s="740">
        <f>IF($A38&gt;" ",IF(Arbeitszeiten!$AU$24=0,IF(AND(K38&gt;360,K38&lt;=540),0,),Arbeitszeiten!$AT$24),0)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",Arbeitszeiten!$AW$24,0)</f>
        <v>0</v>
      </c>
      <c r="S38" s="625">
        <f>IF(A38&gt;" ",Arbeitszeiten!$AX$24,0)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19</v>
      </c>
      <c r="D39" s="337">
        <f t="shared" si="41"/>
        <v>19</v>
      </c>
      <c r="E39" s="627">
        <f>IF($A39&gt;" ",Arbeitszeiten!AO25,)</f>
        <v>0</v>
      </c>
      <c r="F39" s="628">
        <f>IF($A39&gt;" ",Arbeitszeiten!AP25,)</f>
        <v>0</v>
      </c>
      <c r="G39" s="627">
        <f>IF($A39&gt;" ",Arbeitszeiten!AQ25,)</f>
        <v>0</v>
      </c>
      <c r="H39" s="629">
        <f>IF($A39&gt;" ",Arbeitszeiten!AR25,)</f>
        <v>0</v>
      </c>
      <c r="I39" s="739">
        <f>IF($A39&gt;" ",IF(Arbeitszeiten!$AU$25=0,IF(K39&gt;540,0,0),Arbeitszeiten!$AS$25),0)</f>
        <v>0</v>
      </c>
      <c r="J39" s="740">
        <f>IF($A39&gt;" ",IF(Arbeitszeiten!$AU$25=0,IF(AND(K39&gt;360,K39&lt;=540),0,),Arbeitszeiten!$AT$25),0)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si="45"/>
        <v>0</v>
      </c>
      <c r="Q39" s="160">
        <f t="shared" si="46"/>
        <v>0</v>
      </c>
      <c r="R39" s="625">
        <f>IF(A39&gt;" ",Arbeitszeiten!$AW$25,0)</f>
        <v>0</v>
      </c>
      <c r="S39" s="625">
        <f>IF(A39&gt;" ",Arbeitszeiten!$AX$25,0)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20</v>
      </c>
      <c r="D40" s="337">
        <f t="shared" si="41"/>
        <v>20</v>
      </c>
      <c r="E40" s="627">
        <f>IF($A40&gt;" ",Arbeitszeiten!AO26,)</f>
        <v>0</v>
      </c>
      <c r="F40" s="628">
        <f>IF($A40&gt;" ",Arbeitszeiten!AP26,)</f>
        <v>0</v>
      </c>
      <c r="G40" s="627">
        <f>IF($A40&gt;" ",Arbeitszeiten!AQ26,)</f>
        <v>0</v>
      </c>
      <c r="H40" s="629">
        <f>IF($A40&gt;" ",Arbeitszeiten!AR26,)</f>
        <v>0</v>
      </c>
      <c r="I40" s="739">
        <f>IF($A40&gt;" ",IF(Arbeitszeiten!$AU$229=0,IF(K40&gt;540,0,0),Arbeitszeiten!$AS$26),0)</f>
        <v>0</v>
      </c>
      <c r="J40" s="740">
        <f>IF($A40&gt;" ",IF(Arbeitszeiten!$AU$26=0,IF(AND(K40&gt;360,K40&lt;=540),0,),Arbeitszeiten!$AT$26),0)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ref="P40:P41" si="58">INT(O40/60)</f>
        <v>0</v>
      </c>
      <c r="Q40" s="160">
        <f t="shared" ref="Q40:Q41" si="59">ROUND(MOD(O40,60),0)</f>
        <v>0</v>
      </c>
      <c r="R40" s="625">
        <f>IF(A40&gt;" ",Arbeitszeiten!$AW$26,0)</f>
        <v>0</v>
      </c>
      <c r="S40" s="625">
        <f>IF(A40&gt;" ",Arbeitszeiten!$AX$26,0)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21</v>
      </c>
      <c r="D41" s="337">
        <f t="shared" si="41"/>
        <v>21</v>
      </c>
      <c r="E41" s="627">
        <f>IF($A41&gt;" ",Arbeitszeiten!AO27,)</f>
        <v>0</v>
      </c>
      <c r="F41" s="628">
        <f>IF($A41&gt;" ",Arbeitszeiten!AP27,)</f>
        <v>0</v>
      </c>
      <c r="G41" s="627">
        <f>IF($A41&gt;" ",Arbeitszeiten!AQ27,)</f>
        <v>0</v>
      </c>
      <c r="H41" s="629">
        <f>IF($A41&gt;" ",Arbeitszeiten!AR27,)</f>
        <v>0</v>
      </c>
      <c r="I41" s="739">
        <f>IF($A41&gt;" ",IF(Arbeitszeiten!$AU$27=0,IF(K41&gt;540,0,0),Arbeitszeiten!$AS$27),0)</f>
        <v>0</v>
      </c>
      <c r="J41" s="740">
        <f>IF($A41&gt;" ",IF(Arbeitszeiten!$AU$27=0,IF(AND(K41&gt;360,K41&lt;=540),0,),Arbeitszeiten!$AT$27),0)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",Arbeitszeiten!$AW$27,0)</f>
        <v>0</v>
      </c>
      <c r="S41" s="625">
        <f>IF(A41&gt;" ",Arbeitszeiten!$AX$27,0)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22</v>
      </c>
      <c r="D45" s="337">
        <f t="shared" ref="D45:D51" si="60">IF($G$5=0," ",IF(C45=0," ",C45))</f>
        <v>22</v>
      </c>
      <c r="E45" s="627">
        <f>IF($A45&gt;" ",Arbeitszeiten!AO21,)</f>
        <v>0</v>
      </c>
      <c r="F45" s="628">
        <f>IF($A45&gt;" ",Arbeitszeiten!AP21,)</f>
        <v>0</v>
      </c>
      <c r="G45" s="627">
        <f>IF($A45&gt;" ",Arbeitszeiten!AQ21,)</f>
        <v>0</v>
      </c>
      <c r="H45" s="629">
        <f>IF($A45&gt;" ",Arbeitszeiten!AR21,)</f>
        <v>0</v>
      </c>
      <c r="I45" s="739">
        <f>IF($A45&gt;" ",IF(Arbeitszeiten!$AU$21=0,IF(K45&gt;540,0,0),Arbeitszeiten!$AS$21),0)</f>
        <v>0</v>
      </c>
      <c r="J45" s="740">
        <f>IF($A45&gt;" ",IF(Arbeitszeiten!$AU$21=0,IF(AND(K45&gt;360,K45&lt;=540),0,),Arbeitszeiten!$AT$21),0)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9" si="64">INT(O45/60)</f>
        <v>0</v>
      </c>
      <c r="Q45" s="160">
        <f t="shared" ref="Q45:Q49" si="65">ROUND(MOD(O45,60),0)</f>
        <v>0</v>
      </c>
      <c r="R45" s="625">
        <f>IF(A45&gt;" ",Arbeitszeiten!$AW$21,0)</f>
        <v>0</v>
      </c>
      <c r="S45" s="625">
        <f>IF(A45&gt;" ",Arbeitszeiten!$AX$21,0)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23</v>
      </c>
      <c r="D46" s="337">
        <f t="shared" si="60"/>
        <v>23</v>
      </c>
      <c r="E46" s="627">
        <f>IF($A46&gt;" ",Arbeitszeiten!AO22,)</f>
        <v>0</v>
      </c>
      <c r="F46" s="628">
        <f>IF($A46&gt;" ",Arbeitszeiten!AP22,)</f>
        <v>0</v>
      </c>
      <c r="G46" s="627">
        <f>IF($A46&gt;" ",Arbeitszeiten!AQ22,)</f>
        <v>0</v>
      </c>
      <c r="H46" s="629">
        <f>IF($A46&gt;" ",Arbeitszeiten!AR22,)</f>
        <v>0</v>
      </c>
      <c r="I46" s="739">
        <f>IF($A46&gt;" ",IF(Arbeitszeiten!$AU$22=0,IF(K46&gt;540,0,0),Arbeitszeiten!$AS$22),0)</f>
        <v>0</v>
      </c>
      <c r="J46" s="740">
        <f>IF($A46&gt;" ",IF(Arbeitszeiten!$AU$22=0,IF(AND(K46&gt;360,K46&lt;=540),0,),Arbeitszeiten!$AT$22),0)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",Arbeitszeiten!$AW$22,0)</f>
        <v>0</v>
      </c>
      <c r="S46" s="625">
        <f>IF(A46&gt;" ",Arbeitszeiten!$AX$22,0)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24</v>
      </c>
      <c r="D47" s="337">
        <f t="shared" si="60"/>
        <v>24</v>
      </c>
      <c r="E47" s="627">
        <f>IF($A47&gt;" ",Arbeitszeiten!AO23,)</f>
        <v>0</v>
      </c>
      <c r="F47" s="628">
        <f>IF($A47&gt;" ",Arbeitszeiten!AP23,)</f>
        <v>0</v>
      </c>
      <c r="G47" s="627">
        <f>IF($A47&gt;" ",Arbeitszeiten!AQ23,)</f>
        <v>0</v>
      </c>
      <c r="H47" s="629">
        <f>IF($A47&gt;" ",Arbeitszeiten!AR23,)</f>
        <v>0</v>
      </c>
      <c r="I47" s="739">
        <f>IF($A47&gt;" ",IF(Arbeitszeiten!$AU$23=0,IF(K47&gt;540,0,0),Arbeitszeiten!$AS$23),0)</f>
        <v>0</v>
      </c>
      <c r="J47" s="740">
        <f>IF($A47&gt;" ",IF(Arbeitszeiten!$AU$23=0,IF(AND(K47&gt;360,K47&lt;=540),0,),Arbeitszeiten!$AT$23),0)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",Arbeitszeiten!$AW$23,0)</f>
        <v>0</v>
      </c>
      <c r="S47" s="625">
        <f>IF(A47&gt;" ",Arbeitszeiten!$AX$23,0)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25</v>
      </c>
      <c r="D48" s="337">
        <f t="shared" si="60"/>
        <v>25</v>
      </c>
      <c r="E48" s="627">
        <f>IF($A48&gt;" ",Arbeitszeiten!AO24,)</f>
        <v>0</v>
      </c>
      <c r="F48" s="628">
        <f>IF($A48&gt;" ",Arbeitszeiten!AP24,)</f>
        <v>0</v>
      </c>
      <c r="G48" s="627">
        <f>IF($A48&gt;" ",Arbeitszeiten!AQ24,)</f>
        <v>0</v>
      </c>
      <c r="H48" s="629">
        <f>IF($A48&gt;" ",Arbeitszeiten!AR24,)</f>
        <v>0</v>
      </c>
      <c r="I48" s="739">
        <f>IF($A48&gt;" ",IF(Arbeitszeiten!$AU$24=0,IF(K48&gt;540,0,0),Arbeitszeiten!$AS$24),0)</f>
        <v>0</v>
      </c>
      <c r="J48" s="740">
        <f>IF($A48&gt;" ",IF(Arbeitszeiten!$AU$24=0,IF(AND(K48&gt;360,K48&lt;=540),0,),Arbeitszeiten!$AT$24),0)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",Arbeitszeiten!$AW$24,0)</f>
        <v>0</v>
      </c>
      <c r="S48" s="625">
        <f>IF(A48&gt;" ",Arbeitszeiten!$AX$24,0)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26</v>
      </c>
      <c r="D49" s="337">
        <f t="shared" si="60"/>
        <v>26</v>
      </c>
      <c r="E49" s="627">
        <f>IF($A49&gt;" ",Arbeitszeiten!AO25,)</f>
        <v>0</v>
      </c>
      <c r="F49" s="628">
        <f>IF($A49&gt;" ",Arbeitszeiten!AP25,)</f>
        <v>0</v>
      </c>
      <c r="G49" s="627">
        <f>IF($A49&gt;" ",Arbeitszeiten!AQ25,)</f>
        <v>0</v>
      </c>
      <c r="H49" s="629">
        <f>IF($A49&gt;" ",Arbeitszeiten!AR25,)</f>
        <v>0</v>
      </c>
      <c r="I49" s="739">
        <f>IF($A49&gt;" ",IF(Arbeitszeiten!$AU$25=0,IF(K49&gt;540,0,0),Arbeitszeiten!$AS$25),0)</f>
        <v>0</v>
      </c>
      <c r="J49" s="740">
        <f>IF($A49&gt;" ",IF(Arbeitszeiten!$AU$25=0,IF(AND(K49&gt;360,K49&lt;=540),0,),Arbeitszeiten!$AT$25),0)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si="64"/>
        <v>0</v>
      </c>
      <c r="Q49" s="160">
        <f t="shared" si="65"/>
        <v>0</v>
      </c>
      <c r="R49" s="625">
        <f>IF(A49&gt;" ",Arbeitszeiten!$AW$25,0)</f>
        <v>0</v>
      </c>
      <c r="S49" s="625">
        <f>IF(A49&gt;" ",Arbeitszeiten!$AX$25,0)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27</v>
      </c>
      <c r="D50" s="337">
        <f t="shared" si="60"/>
        <v>27</v>
      </c>
      <c r="E50" s="627">
        <f>IF($A50&gt;" ",Arbeitszeiten!AO26,)</f>
        <v>0</v>
      </c>
      <c r="F50" s="628">
        <f>IF($A50&gt;" ",Arbeitszeiten!AP26,)</f>
        <v>0</v>
      </c>
      <c r="G50" s="627">
        <f>IF($A50&gt;" ",Arbeitszeiten!AQ26,)</f>
        <v>0</v>
      </c>
      <c r="H50" s="629">
        <f>IF($A50&gt;" ",Arbeitszeiten!AR26,)</f>
        <v>0</v>
      </c>
      <c r="I50" s="739">
        <f>IF($A50&gt;" ",IF(Arbeitszeiten!$AU$229=0,IF(K50&gt;540,0,0),Arbeitszeiten!$AS$26),0)</f>
        <v>0</v>
      </c>
      <c r="J50" s="740">
        <f>IF($A50&gt;" ",IF(Arbeitszeiten!$AU$26=0,IF(AND(K50&gt;360,K50&lt;=540),0,),Arbeitszeiten!$AT$26),0)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ref="P50:P51" si="77">INT(O50/60)</f>
        <v>0</v>
      </c>
      <c r="Q50" s="160">
        <f t="shared" ref="Q50:Q51" si="78">ROUND(MOD(O50,60),0)</f>
        <v>0</v>
      </c>
      <c r="R50" s="625">
        <f>IF(A50&gt;" ",Arbeitszeiten!$AW$26,0)</f>
        <v>0</v>
      </c>
      <c r="S50" s="625">
        <f>IF(A50&gt;" ",Arbeitszeiten!$AX$26,0)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28</v>
      </c>
      <c r="D51" s="337">
        <f t="shared" si="60"/>
        <v>28</v>
      </c>
      <c r="E51" s="627">
        <f>IF($A51&gt;" ",Arbeitszeiten!AO27,)</f>
        <v>0</v>
      </c>
      <c r="F51" s="628">
        <f>IF($A51&gt;" ",Arbeitszeiten!AP27,)</f>
        <v>0</v>
      </c>
      <c r="G51" s="627">
        <f>IF($A51&gt;" ",Arbeitszeiten!AQ27,)</f>
        <v>0</v>
      </c>
      <c r="H51" s="629">
        <f>IF($A51&gt;" ",Arbeitszeiten!AR27,)</f>
        <v>0</v>
      </c>
      <c r="I51" s="739">
        <f>IF($A51&gt;" ",IF(Arbeitszeiten!$AU$27=0,IF(K51&gt;540,0,0),Arbeitszeiten!$AS$27),0)</f>
        <v>0</v>
      </c>
      <c r="J51" s="740">
        <f>IF($A51&gt;" ",IF(Arbeitszeiten!$AU$27=0,IF(AND(K51&gt;360,K51&lt;=540),0,),Arbeitszeiten!$AT$27),0)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",Arbeitszeiten!$AW$27,0)</f>
        <v>0</v>
      </c>
      <c r="S51" s="625">
        <f>IF(A51&gt;" ",Arbeitszeiten!$AX$27,0)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29</v>
      </c>
      <c r="D55" s="337">
        <f t="shared" ref="D55:D61" si="79">IF($G$5=0," ",IF(C55=0," ",C55))</f>
        <v>29</v>
      </c>
      <c r="E55" s="627">
        <f>IF($A55&gt;" ",Arbeitszeiten!AO21,)</f>
        <v>0</v>
      </c>
      <c r="F55" s="628">
        <f>IF($A55&gt;" ",Arbeitszeiten!AP21,)</f>
        <v>0</v>
      </c>
      <c r="G55" s="627">
        <f>IF($A55&gt;" ",Arbeitszeiten!AQ21,)</f>
        <v>0</v>
      </c>
      <c r="H55" s="629">
        <f>IF($A55&gt;" ",Arbeitszeiten!AR21,)</f>
        <v>0</v>
      </c>
      <c r="I55" s="739">
        <f>IF($A55&gt;" ",IF(Arbeitszeiten!$AU$21=0,IF(K55&gt;540,0,0),Arbeitszeiten!$AS$21),0)</f>
        <v>0</v>
      </c>
      <c r="J55" s="740">
        <f>IF($A55&gt;" ",IF(Arbeitszeiten!$AU$21=0,IF(AND(K55&gt;360,K55&lt;=540),0,),Arbeitszeiten!$AT$21),0)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9" si="83">INT(O55/60)</f>
        <v>0</v>
      </c>
      <c r="Q55" s="160">
        <f t="shared" ref="Q55:Q59" si="84">ROUND(MOD(O55,60),0)</f>
        <v>0</v>
      </c>
      <c r="R55" s="625">
        <f>IF(A55&gt;" ",Arbeitszeiten!$AW$21,0)</f>
        <v>0</v>
      </c>
      <c r="S55" s="625">
        <f>IF(A55&gt;" ",Arbeitszeiten!$AX$21,0)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30</v>
      </c>
      <c r="D56" s="337">
        <f t="shared" si="79"/>
        <v>30</v>
      </c>
      <c r="E56" s="627">
        <f>IF($A56&gt;" ",Arbeitszeiten!AO22,)</f>
        <v>0</v>
      </c>
      <c r="F56" s="628">
        <f>IF($A56&gt;" ",Arbeitszeiten!AP22,)</f>
        <v>0</v>
      </c>
      <c r="G56" s="627">
        <f>IF($A56&gt;" ",Arbeitszeiten!AQ22,)</f>
        <v>0</v>
      </c>
      <c r="H56" s="629">
        <f>IF($A56&gt;" ",Arbeitszeiten!AR22,)</f>
        <v>0</v>
      </c>
      <c r="I56" s="739">
        <f>IF($A56&gt;" ",IF(Arbeitszeiten!$AU$22=0,IF(K56&gt;540,0,0),Arbeitszeiten!$AS$22),0)</f>
        <v>0</v>
      </c>
      <c r="J56" s="740">
        <f>IF($A56&gt;" ",IF(Arbeitszeiten!$AU$22=0,IF(AND(K56&gt;360,K56&lt;=540),0,),Arbeitszeiten!$AT$22),0)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",Arbeitszeiten!$AW$22,0)</f>
        <v>0</v>
      </c>
      <c r="S56" s="625">
        <f>IF(A56&gt;" ",Arbeitszeiten!$AX$22,0)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31</v>
      </c>
      <c r="D57" s="337">
        <f t="shared" si="79"/>
        <v>31</v>
      </c>
      <c r="E57" s="627">
        <f>IF($A57&gt;" ",Arbeitszeiten!AO23,)</f>
        <v>0</v>
      </c>
      <c r="F57" s="628">
        <f>IF($A57&gt;" ",Arbeitszeiten!AP23,)</f>
        <v>0</v>
      </c>
      <c r="G57" s="627">
        <f>IF($A57&gt;" ",Arbeitszeiten!AQ23,)</f>
        <v>0</v>
      </c>
      <c r="H57" s="629">
        <f>IF($A57&gt;" ",Arbeitszeiten!AR23,)</f>
        <v>0</v>
      </c>
      <c r="I57" s="739">
        <f>IF($A57&gt;" ",IF(Arbeitszeiten!$AU$23=0,IF(K57&gt;540,0,0),Arbeitszeiten!$AS$23),0)</f>
        <v>0</v>
      </c>
      <c r="J57" s="740">
        <f>IF($A57&gt;" ",IF(Arbeitszeiten!$AU$23=0,IF(AND(K57&gt;360,K57&lt;=540),0,),Arbeitszeiten!$AT$23),0)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",Arbeitszeiten!$AW$23,0)</f>
        <v>0</v>
      </c>
      <c r="S57" s="625">
        <f>IF(A57&gt;" ",Arbeitszeiten!$AX$23,0)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 xml:space="preserve"> </v>
      </c>
      <c r="B58" s="392"/>
      <c r="C58" s="143">
        <f t="shared" si="93"/>
        <v>0</v>
      </c>
      <c r="D58" s="337" t="str">
        <f t="shared" si="79"/>
        <v xml:space="preserve"> </v>
      </c>
      <c r="E58" s="627">
        <f>IF($A58&gt;" ",Arbeitszeiten!AO24,)</f>
        <v>0</v>
      </c>
      <c r="F58" s="628">
        <f>IF($A58&gt;" ",Arbeitszeiten!AP24,)</f>
        <v>0</v>
      </c>
      <c r="G58" s="627">
        <f>IF($A58&gt;" ",Arbeitszeiten!AQ24,)</f>
        <v>0</v>
      </c>
      <c r="H58" s="629">
        <f>IF($A58&gt;" ",Arbeitszeiten!AR24,)</f>
        <v>0</v>
      </c>
      <c r="I58" s="739">
        <f>IF($A58&gt;" ",IF(Arbeitszeiten!$AU$24=0,IF(K58&gt;540,0,0),Arbeitszeiten!$AS$24),0)</f>
        <v>0</v>
      </c>
      <c r="J58" s="740">
        <f>IF($A58&gt;" ",IF(Arbeitszeiten!$AU$24=0,IF(AND(K58&gt;360,K58&lt;=540),0,),Arbeitszeiten!$AT$24),0)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",Arbeitszeiten!$AW$24,0)</f>
        <v>0</v>
      </c>
      <c r="S58" s="625">
        <f>IF(A58&gt;" ",Arbeitszeiten!$AX$24,0)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 xml:space="preserve"> </v>
      </c>
      <c r="B59" s="392"/>
      <c r="C59" s="143">
        <f t="shared" si="93"/>
        <v>0</v>
      </c>
      <c r="D59" s="337" t="str">
        <f t="shared" si="79"/>
        <v xml:space="preserve"> </v>
      </c>
      <c r="E59" s="627">
        <f>IF($A59&gt;" ",Arbeitszeiten!AO25,)</f>
        <v>0</v>
      </c>
      <c r="F59" s="628">
        <f>IF($A59&gt;" ",Arbeitszeiten!AP25,)</f>
        <v>0</v>
      </c>
      <c r="G59" s="627">
        <f>IF($A59&gt;" ",Arbeitszeiten!AQ25,)</f>
        <v>0</v>
      </c>
      <c r="H59" s="629">
        <f>IF($A59&gt;" ",Arbeitszeiten!AR25,)</f>
        <v>0</v>
      </c>
      <c r="I59" s="739">
        <f>IF($A59&gt;" ",IF(Arbeitszeiten!$AU$25=0,IF(K59&gt;540,0,0),Arbeitszeiten!$AS$25),0)</f>
        <v>0</v>
      </c>
      <c r="J59" s="740">
        <f>IF($A59&gt;" ",IF(Arbeitszeiten!$AU$25=0,IF(AND(K59&gt;360,K59&lt;=540),0,),Arbeitszeiten!$AT$25),0)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si="83"/>
        <v>0</v>
      </c>
      <c r="Q59" s="160">
        <f t="shared" si="84"/>
        <v>0</v>
      </c>
      <c r="R59" s="625">
        <f>IF(A59&gt;" ",Arbeitszeiten!$AW$25,0)</f>
        <v>0</v>
      </c>
      <c r="S59" s="625">
        <f>IF(A59&gt;" ",Arbeitszeiten!$AX$25,0)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 xml:space="preserve"> </v>
      </c>
      <c r="B60" s="405"/>
      <c r="C60" s="143">
        <f t="shared" si="93"/>
        <v>0</v>
      </c>
      <c r="D60" s="337" t="str">
        <f t="shared" si="79"/>
        <v xml:space="preserve"> </v>
      </c>
      <c r="E60" s="627">
        <f>IF($A60&gt;" ",Arbeitszeiten!AO26,)</f>
        <v>0</v>
      </c>
      <c r="F60" s="628">
        <f>IF($A60&gt;" ",Arbeitszeiten!AP26,)</f>
        <v>0</v>
      </c>
      <c r="G60" s="627">
        <f>IF($A60&gt;" ",Arbeitszeiten!AQ26,)</f>
        <v>0</v>
      </c>
      <c r="H60" s="629">
        <f>IF($A60&gt;" ",Arbeitszeiten!AR26,)</f>
        <v>0</v>
      </c>
      <c r="I60" s="739">
        <f>IF($A60&gt;" ",IF(Arbeitszeiten!$AU$229=0,IF(K60&gt;540,0,0),Arbeitszeiten!$AS$26),0)</f>
        <v>0</v>
      </c>
      <c r="J60" s="740">
        <f>IF($A60&gt;" ",IF(Arbeitszeiten!$AU$26=0,IF(AND(K60&gt;360,K60&lt;=540),0,),Arbeitszeiten!$AT$26),0)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ref="P60:P61" si="96">INT(O60/60)</f>
        <v>0</v>
      </c>
      <c r="Q60" s="160">
        <f t="shared" ref="Q60:Q61" si="97">ROUND(MOD(O60,60),0)</f>
        <v>0</v>
      </c>
      <c r="R60" s="625">
        <f>IF(A60&gt;" ",Arbeitszeiten!$AW$26,0)</f>
        <v>0</v>
      </c>
      <c r="S60" s="625">
        <f>IF(A60&gt;" ",Arbeitszeiten!$AX$26,0)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 xml:space="preserve"> </v>
      </c>
      <c r="B61" s="405"/>
      <c r="C61" s="143">
        <f t="shared" si="93"/>
        <v>0</v>
      </c>
      <c r="D61" s="337" t="str">
        <f t="shared" si="79"/>
        <v xml:space="preserve"> </v>
      </c>
      <c r="E61" s="627">
        <f>IF($A61&gt;" ",Arbeitszeiten!AO27,)</f>
        <v>0</v>
      </c>
      <c r="F61" s="628">
        <f>IF($A61&gt;" ",Arbeitszeiten!AP27,)</f>
        <v>0</v>
      </c>
      <c r="G61" s="627">
        <f>IF($A61&gt;" ",Arbeitszeiten!AQ27,)</f>
        <v>0</v>
      </c>
      <c r="H61" s="629">
        <f>IF($A61&gt;" ",Arbeitszeiten!AR27,)</f>
        <v>0</v>
      </c>
      <c r="I61" s="739">
        <f>IF($A61&gt;" ",IF(Arbeitszeiten!$AU$27=0,IF(K61&gt;540,0,0),Arbeitszeiten!$AS$27),0)</f>
        <v>0</v>
      </c>
      <c r="J61" s="740">
        <f>IF($A61&gt;" ",IF(Arbeitszeiten!$AU$27=0,IF(AND(K61&gt;360,K61&lt;=540),0,),Arbeitszeiten!$AT$27),0)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",Arbeitszeiten!$AW$27,0)</f>
        <v>0</v>
      </c>
      <c r="S61" s="625">
        <f>IF(A61&gt;" ",Arbeitszeiten!$AX$27,0)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98">IF($G$5=0," ",IF(C65=0," ",C65))</f>
        <v xml:space="preserve"> </v>
      </c>
      <c r="E65" s="627">
        <f>IF($A65&gt;" ",Arbeitszeiten!AO21,)</f>
        <v>0</v>
      </c>
      <c r="F65" s="628">
        <f>IF($A65&gt;" ",Arbeitszeiten!AP21,)</f>
        <v>0</v>
      </c>
      <c r="G65" s="627">
        <f>IF($A65&gt;" ",Arbeitszeiten!AQ21,)</f>
        <v>0</v>
      </c>
      <c r="H65" s="629">
        <f>IF($A65&gt;" ",Arbeitszeiten!AR21,)</f>
        <v>0</v>
      </c>
      <c r="I65" s="739">
        <f>IF($A65&gt;" ",IF(Arbeitszeiten!$AU$21=0,IF(K65&gt;540,0,0),Arbeitszeiten!$AS$21),0)</f>
        <v>0</v>
      </c>
      <c r="J65" s="740">
        <f>IF($A65&gt;" ",IF(Arbeitszeiten!$AU$21=0,IF(AND(K65&gt;360,K65&lt;=540),0,),Arbeitszeiten!$AT$21),0)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9" si="102">INT(O65/60)</f>
        <v>0</v>
      </c>
      <c r="Q65" s="160">
        <f t="shared" ref="Q65:Q69" si="103">ROUND(MOD(O65,60),0)</f>
        <v>0</v>
      </c>
      <c r="R65" s="625">
        <f>IF(A65&gt;" ",Arbeitszeiten!$AW$21,0)</f>
        <v>0</v>
      </c>
      <c r="S65" s="625">
        <f>IF(A65&gt;" ",Arbeitszeiten!$AX$21,0)</f>
        <v>0</v>
      </c>
      <c r="T65" s="553">
        <f t="shared" ref="T65:T71" si="104">R65</f>
        <v>0</v>
      </c>
      <c r="U65" s="554">
        <f t="shared" ref="U65:U71" si="105">S65</f>
        <v>0</v>
      </c>
      <c r="V65" s="555">
        <f t="shared" ref="V65:V71" si="106">(T65*60)+U65</f>
        <v>0</v>
      </c>
      <c r="W65" s="556">
        <f t="shared" ref="W65:W71" si="107">IF(E65=0,0,O65-V65)</f>
        <v>0</v>
      </c>
      <c r="X65" s="160">
        <f t="shared" ref="X65:X72" si="108">IF(W65&lt;0,INT((W65*(-1))/60),INT(W65/60))</f>
        <v>0</v>
      </c>
      <c r="Y65" s="160">
        <f t="shared" ref="Y65:Y72" si="109">IF(W65&lt;0,MOD(W65*(-1),60),MOD(W65,60))</f>
        <v>0</v>
      </c>
      <c r="Z65" s="338" t="str">
        <f t="shared" ref="Z65:Z71" si="110">IF(E65=0," ",IF(W65&lt;0,"-",IF(W65&gt;0,"+","")))</f>
        <v xml:space="preserve"> </v>
      </c>
      <c r="AA65" s="339" t="str">
        <f t="shared" ref="AA65:AA71" si="111">IF(E65=0," ",IF(X65&lt;0,(X65*(-1)),X65))</f>
        <v xml:space="preserve"> </v>
      </c>
      <c r="AB65" s="340" t="str">
        <f t="shared" ref="AB65:AB71" si="112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3">IF((C65+1)&gt;AnzahlTage,0,IF(C65+1&lt;7,0,C65+1))</f>
        <v>0</v>
      </c>
      <c r="D66" s="337" t="str">
        <f t="shared" si="98"/>
        <v xml:space="preserve"> </v>
      </c>
      <c r="E66" s="627">
        <f>IF($A66&gt;" ",Arbeitszeiten!AO22,)</f>
        <v>0</v>
      </c>
      <c r="F66" s="628">
        <f>IF($A66&gt;" ",Arbeitszeiten!AP22,)</f>
        <v>0</v>
      </c>
      <c r="G66" s="627">
        <f>IF($A66&gt;" ",Arbeitszeiten!AQ22,)</f>
        <v>0</v>
      </c>
      <c r="H66" s="629">
        <f>IF($A66&gt;" ",Arbeitszeiten!AR22,)</f>
        <v>0</v>
      </c>
      <c r="I66" s="739">
        <f>IF($A66&gt;" ",IF(Arbeitszeiten!$AU$22=0,IF(K66&gt;540,0,0),Arbeitszeiten!$AS$22),0)</f>
        <v>0</v>
      </c>
      <c r="J66" s="740">
        <f>IF($A66&gt;" ",IF(Arbeitszeiten!$AU$22=0,IF(AND(K66&gt;360,K66&lt;=540),0,),Arbeitszeiten!$AT$22),0)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4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",Arbeitszeiten!$AW$22,0)</f>
        <v>0</v>
      </c>
      <c r="S66" s="625">
        <f>IF(A66&gt;" ",Arbeitszeiten!$AX$22,0)</f>
        <v>0</v>
      </c>
      <c r="T66" s="553">
        <f t="shared" si="104"/>
        <v>0</v>
      </c>
      <c r="U66" s="554">
        <f t="shared" si="105"/>
        <v>0</v>
      </c>
      <c r="V66" s="555">
        <f t="shared" si="106"/>
        <v>0</v>
      </c>
      <c r="W66" s="556">
        <f t="shared" si="107"/>
        <v>0</v>
      </c>
      <c r="X66" s="160">
        <f t="shared" si="108"/>
        <v>0</v>
      </c>
      <c r="Y66" s="160">
        <f t="shared" si="109"/>
        <v>0</v>
      </c>
      <c r="Z66" s="338" t="str">
        <f t="shared" si="110"/>
        <v xml:space="preserve"> </v>
      </c>
      <c r="AA66" s="339" t="str">
        <f t="shared" si="111"/>
        <v xml:space="preserve"> </v>
      </c>
      <c r="AB66" s="340" t="str">
        <f t="shared" si="112"/>
        <v xml:space="preserve"> </v>
      </c>
      <c r="AC66" s="665" t="str">
        <f t="shared" ref="AC66:AC71" si="115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3"/>
        <v>0</v>
      </c>
      <c r="D67" s="337" t="str">
        <f t="shared" si="98"/>
        <v xml:space="preserve"> </v>
      </c>
      <c r="E67" s="627">
        <f>IF($A67&gt;" ",Arbeitszeiten!AO23,)</f>
        <v>0</v>
      </c>
      <c r="F67" s="628">
        <f>IF($A67&gt;" ",Arbeitszeiten!AP23,)</f>
        <v>0</v>
      </c>
      <c r="G67" s="627">
        <f>IF($A67&gt;" ",Arbeitszeiten!AQ23,)</f>
        <v>0</v>
      </c>
      <c r="H67" s="629">
        <f>IF($A67&gt;" ",Arbeitszeiten!AR23,)</f>
        <v>0</v>
      </c>
      <c r="I67" s="739">
        <f>IF($A67&gt;" ",IF(Arbeitszeiten!$AU$23=0,IF(K67&gt;540,0,0),Arbeitszeiten!$AS$23),0)</f>
        <v>0</v>
      </c>
      <c r="J67" s="740">
        <f>IF($A67&gt;" ",IF(Arbeitszeiten!$AU$23=0,IF(AND(K67&gt;360,K67&lt;=540),0,),Arbeitszeiten!$AT$23),0)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4"/>
        <v>0</v>
      </c>
      <c r="P67" s="550">
        <f t="shared" si="102"/>
        <v>0</v>
      </c>
      <c r="Q67" s="160">
        <f t="shared" si="103"/>
        <v>0</v>
      </c>
      <c r="R67" s="625">
        <f>IF(A67&gt;" ",Arbeitszeiten!$AW$23,0)</f>
        <v>0</v>
      </c>
      <c r="S67" s="625">
        <f>IF(A67&gt;" ",Arbeitszeiten!$AX$23,0)</f>
        <v>0</v>
      </c>
      <c r="T67" s="553">
        <f t="shared" si="104"/>
        <v>0</v>
      </c>
      <c r="U67" s="554">
        <f t="shared" si="105"/>
        <v>0</v>
      </c>
      <c r="V67" s="555">
        <f t="shared" si="106"/>
        <v>0</v>
      </c>
      <c r="W67" s="556">
        <f t="shared" si="107"/>
        <v>0</v>
      </c>
      <c r="X67" s="160">
        <f t="shared" si="108"/>
        <v>0</v>
      </c>
      <c r="Y67" s="160">
        <f t="shared" si="109"/>
        <v>0</v>
      </c>
      <c r="Z67" s="338" t="str">
        <f t="shared" si="110"/>
        <v xml:space="preserve"> </v>
      </c>
      <c r="AA67" s="339" t="str">
        <f t="shared" si="111"/>
        <v xml:space="preserve"> </v>
      </c>
      <c r="AB67" s="340" t="str">
        <f t="shared" si="112"/>
        <v xml:space="preserve"> </v>
      </c>
      <c r="AC67" s="665" t="str">
        <f t="shared" si="115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3"/>
        <v>0</v>
      </c>
      <c r="D68" s="337" t="str">
        <f t="shared" si="98"/>
        <v xml:space="preserve"> </v>
      </c>
      <c r="E68" s="627">
        <f>IF($A68&gt;" ",Arbeitszeiten!AO24,)</f>
        <v>0</v>
      </c>
      <c r="F68" s="628">
        <f>IF($A68&gt;" ",Arbeitszeiten!AP24,)</f>
        <v>0</v>
      </c>
      <c r="G68" s="627">
        <f>IF($A68&gt;" ",Arbeitszeiten!AQ24,)</f>
        <v>0</v>
      </c>
      <c r="H68" s="629">
        <f>IF($A68&gt;" ",Arbeitszeiten!AR24,)</f>
        <v>0</v>
      </c>
      <c r="I68" s="739">
        <f>IF($A68&gt;" ",IF(Arbeitszeiten!$AU$24=0,IF(K68&gt;540,0,0),Arbeitszeiten!$AS$24),0)</f>
        <v>0</v>
      </c>
      <c r="J68" s="740">
        <f>IF($A68&gt;" ",IF(Arbeitszeiten!$AU$24=0,IF(AND(K68&gt;360,K68&lt;=540),0,),Arbeitszeiten!$AT$24),0)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4"/>
        <v>0</v>
      </c>
      <c r="P68" s="550">
        <f t="shared" si="102"/>
        <v>0</v>
      </c>
      <c r="Q68" s="160">
        <f t="shared" si="103"/>
        <v>0</v>
      </c>
      <c r="R68" s="625">
        <f>IF(A68&gt;" ",Arbeitszeiten!$AW$24,0)</f>
        <v>0</v>
      </c>
      <c r="S68" s="625">
        <f>IF(A68&gt;" ",Arbeitszeiten!$AX$24,0)</f>
        <v>0</v>
      </c>
      <c r="T68" s="553">
        <f t="shared" si="104"/>
        <v>0</v>
      </c>
      <c r="U68" s="554">
        <f t="shared" si="105"/>
        <v>0</v>
      </c>
      <c r="V68" s="555">
        <f t="shared" si="106"/>
        <v>0</v>
      </c>
      <c r="W68" s="556">
        <f t="shared" si="107"/>
        <v>0</v>
      </c>
      <c r="X68" s="160">
        <f t="shared" si="108"/>
        <v>0</v>
      </c>
      <c r="Y68" s="160">
        <f t="shared" si="109"/>
        <v>0</v>
      </c>
      <c r="Z68" s="338" t="str">
        <f t="shared" si="110"/>
        <v xml:space="preserve"> </v>
      </c>
      <c r="AA68" s="339" t="str">
        <f t="shared" si="111"/>
        <v xml:space="preserve"> </v>
      </c>
      <c r="AB68" s="340" t="str">
        <f t="shared" si="112"/>
        <v xml:space="preserve"> </v>
      </c>
      <c r="AC68" s="665" t="str">
        <f t="shared" si="115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3"/>
        <v>0</v>
      </c>
      <c r="D69" s="337" t="str">
        <f t="shared" si="98"/>
        <v xml:space="preserve"> </v>
      </c>
      <c r="E69" s="627">
        <f>IF($A69&gt;" ",Arbeitszeiten!AO25,)</f>
        <v>0</v>
      </c>
      <c r="F69" s="628">
        <f>IF($A69&gt;" ",Arbeitszeiten!AP25,)</f>
        <v>0</v>
      </c>
      <c r="G69" s="627">
        <f>IF($A69&gt;" ",Arbeitszeiten!AQ25,)</f>
        <v>0</v>
      </c>
      <c r="H69" s="629">
        <f>IF($A69&gt;" ",Arbeitszeiten!AR25,)</f>
        <v>0</v>
      </c>
      <c r="I69" s="739">
        <f>IF($A69&gt;" ",IF(Arbeitszeiten!$AU$25=0,IF(K69&gt;540,0,0),Arbeitszeiten!$AS$25),0)</f>
        <v>0</v>
      </c>
      <c r="J69" s="740">
        <f>IF($A69&gt;" ",IF(Arbeitszeiten!$AU$25=0,IF(AND(K69&gt;360,K69&lt;=540),0,),Arbeitszeiten!$AT$25),0)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4"/>
        <v>0</v>
      </c>
      <c r="P69" s="550">
        <f t="shared" si="102"/>
        <v>0</v>
      </c>
      <c r="Q69" s="160">
        <f t="shared" si="103"/>
        <v>0</v>
      </c>
      <c r="R69" s="625">
        <f>IF(A69&gt;" ",Arbeitszeiten!$AW$25,0)</f>
        <v>0</v>
      </c>
      <c r="S69" s="625">
        <f>IF(A69&gt;" ",Arbeitszeiten!$AX$25,0)</f>
        <v>0</v>
      </c>
      <c r="T69" s="557">
        <f t="shared" si="104"/>
        <v>0</v>
      </c>
      <c r="U69" s="558">
        <f t="shared" si="105"/>
        <v>0</v>
      </c>
      <c r="V69" s="559">
        <f t="shared" si="106"/>
        <v>0</v>
      </c>
      <c r="W69" s="556">
        <f t="shared" si="107"/>
        <v>0</v>
      </c>
      <c r="X69" s="160">
        <f t="shared" si="108"/>
        <v>0</v>
      </c>
      <c r="Y69" s="160">
        <f t="shared" si="109"/>
        <v>0</v>
      </c>
      <c r="Z69" s="338" t="str">
        <f t="shared" si="110"/>
        <v xml:space="preserve"> </v>
      </c>
      <c r="AA69" s="339" t="str">
        <f t="shared" si="111"/>
        <v xml:space="preserve"> </v>
      </c>
      <c r="AB69" s="340" t="str">
        <f t="shared" si="112"/>
        <v xml:space="preserve"> </v>
      </c>
      <c r="AC69" s="665" t="str">
        <f t="shared" si="115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3"/>
        <v>0</v>
      </c>
      <c r="D70" s="337" t="str">
        <f t="shared" si="98"/>
        <v xml:space="preserve"> </v>
      </c>
      <c r="E70" s="627">
        <f>IF($A70&gt;" ",Arbeitszeiten!AO26,)</f>
        <v>0</v>
      </c>
      <c r="F70" s="628">
        <f>IF($A70&gt;" ",Arbeitszeiten!AP26,)</f>
        <v>0</v>
      </c>
      <c r="G70" s="627">
        <f>IF($A70&gt;" ",Arbeitszeiten!AQ26,)</f>
        <v>0</v>
      </c>
      <c r="H70" s="629">
        <f>IF($A70&gt;" ",Arbeitszeiten!AR26,)</f>
        <v>0</v>
      </c>
      <c r="I70" s="739">
        <f>IF($A70&gt;" ",IF(Arbeitszeiten!$AU$229=0,IF(K70&gt;540,0,0),Arbeitszeiten!$AS$26),0)</f>
        <v>0</v>
      </c>
      <c r="J70" s="740">
        <f>IF($A70&gt;" ",IF(Arbeitszeiten!$AU$26=0,IF(AND(K70&gt;360,K70&lt;=540),0,),Arbeitszeiten!$AT$26),0)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4"/>
        <v>0</v>
      </c>
      <c r="P70" s="550">
        <f t="shared" ref="P70:P71" si="116">INT(O70/60)</f>
        <v>0</v>
      </c>
      <c r="Q70" s="160">
        <f t="shared" ref="Q70:Q71" si="117">ROUND(MOD(O70,60),0)</f>
        <v>0</v>
      </c>
      <c r="R70" s="625">
        <f>IF(A70&gt;" ",Arbeitszeiten!$AW$26,0)</f>
        <v>0</v>
      </c>
      <c r="S70" s="625">
        <f>IF(A70&gt;" ",Arbeitszeiten!$AX$26,0)</f>
        <v>0</v>
      </c>
      <c r="T70" s="557">
        <f t="shared" si="104"/>
        <v>0</v>
      </c>
      <c r="U70" s="558">
        <f t="shared" si="105"/>
        <v>0</v>
      </c>
      <c r="V70" s="559">
        <f t="shared" si="106"/>
        <v>0</v>
      </c>
      <c r="W70" s="556">
        <f t="shared" si="107"/>
        <v>0</v>
      </c>
      <c r="X70" s="160">
        <f t="shared" si="108"/>
        <v>0</v>
      </c>
      <c r="Y70" s="160">
        <f t="shared" si="109"/>
        <v>0</v>
      </c>
      <c r="Z70" s="338" t="str">
        <f t="shared" si="110"/>
        <v xml:space="preserve"> </v>
      </c>
      <c r="AA70" s="339" t="str">
        <f t="shared" si="111"/>
        <v xml:space="preserve"> </v>
      </c>
      <c r="AB70" s="340" t="str">
        <f t="shared" si="112"/>
        <v xml:space="preserve"> </v>
      </c>
      <c r="AC70" s="665" t="str">
        <f t="shared" si="115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3"/>
        <v>0</v>
      </c>
      <c r="D71" s="337" t="str">
        <f t="shared" si="98"/>
        <v xml:space="preserve"> </v>
      </c>
      <c r="E71" s="627">
        <f>IF($A71&gt;" ",Arbeitszeiten!AO27,)</f>
        <v>0</v>
      </c>
      <c r="F71" s="628">
        <f>IF($A71&gt;" ",Arbeitszeiten!AP27,)</f>
        <v>0</v>
      </c>
      <c r="G71" s="627">
        <f>IF($A71&gt;" ",Arbeitszeiten!AQ27,)</f>
        <v>0</v>
      </c>
      <c r="H71" s="629">
        <f>IF($A71&gt;" ",Arbeitszeiten!AR27,)</f>
        <v>0</v>
      </c>
      <c r="I71" s="739">
        <f>IF($A71&gt;" ",IF(Arbeitszeiten!$AU$27=0,IF(K71&gt;540,0,0),Arbeitszeiten!$AS$27),0)</f>
        <v>0</v>
      </c>
      <c r="J71" s="740">
        <f>IF($A71&gt;" ",IF(Arbeitszeiten!$AU$27=0,IF(AND(K71&gt;360,K71&lt;=540),0,),Arbeitszeiten!$AT$27),0)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4"/>
        <v>0</v>
      </c>
      <c r="P71" s="550">
        <f t="shared" si="116"/>
        <v>0</v>
      </c>
      <c r="Q71" s="160">
        <f t="shared" si="117"/>
        <v>0</v>
      </c>
      <c r="R71" s="625">
        <f>IF(A71&gt;" ",Arbeitszeiten!$AW$27,0)</f>
        <v>0</v>
      </c>
      <c r="S71" s="625">
        <f>IF(A71&gt;" ",Arbeitszeiten!$AX$27,0)</f>
        <v>0</v>
      </c>
      <c r="T71" s="557">
        <f t="shared" si="104"/>
        <v>0</v>
      </c>
      <c r="U71" s="558">
        <f t="shared" si="105"/>
        <v>0</v>
      </c>
      <c r="V71" s="559">
        <f t="shared" si="106"/>
        <v>0</v>
      </c>
      <c r="W71" s="556">
        <f t="shared" si="107"/>
        <v>0</v>
      </c>
      <c r="X71" s="160">
        <f t="shared" si="108"/>
        <v>0</v>
      </c>
      <c r="Y71" s="160">
        <f t="shared" si="109"/>
        <v>0</v>
      </c>
      <c r="Z71" s="338" t="str">
        <f t="shared" si="110"/>
        <v xml:space="preserve"> </v>
      </c>
      <c r="AA71" s="339" t="str">
        <f t="shared" si="111"/>
        <v xml:space="preserve"> </v>
      </c>
      <c r="AB71" s="340" t="str">
        <f t="shared" si="112"/>
        <v xml:space="preserve"> </v>
      </c>
      <c r="AC71" s="665" t="str">
        <f t="shared" si="115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8"/>
        <v>0</v>
      </c>
      <c r="Y72" s="189">
        <f t="shared" si="109"/>
        <v>0</v>
      </c>
      <c r="Z72" s="379"/>
      <c r="AA72" s="380"/>
      <c r="AB72" s="381"/>
      <c r="AC72" s="654" t="str">
        <f t="shared" ref="AC72:AC74" si="118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8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8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9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9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IF(Übersicht!K21="+",Übersicht!L21,)</f>
        <v>0</v>
      </c>
      <c r="O81" s="471">
        <f>(N81*60)+R81</f>
        <v>0</v>
      </c>
      <c r="P81" s="472"/>
      <c r="Q81" s="473"/>
      <c r="R81" s="470">
        <f>IF(Übersicht!K21="+",Übersicht!M21,)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IF(Übersicht!K21="-",Übersicht!L21,)</f>
        <v>0</v>
      </c>
      <c r="O83" s="471">
        <f>(N83*60)+R83</f>
        <v>0</v>
      </c>
      <c r="P83" s="472"/>
      <c r="Q83" s="473"/>
      <c r="R83" s="470">
        <f>IF(Übersicht!K21="-",Übersicht!M21,)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20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20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20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20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20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20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20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20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20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20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20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20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I12:J12"/>
    <mergeCell ref="P10:Q10"/>
    <mergeCell ref="P11:Q11"/>
    <mergeCell ref="M9:N9"/>
    <mergeCell ref="AA92:AB92"/>
    <mergeCell ref="Z10:AB10"/>
    <mergeCell ref="Z11:AB11"/>
    <mergeCell ref="T13:U13"/>
    <mergeCell ref="R12:S12"/>
    <mergeCell ref="AC9:AC13"/>
    <mergeCell ref="E10:H10"/>
    <mergeCell ref="M10:N10"/>
    <mergeCell ref="J5:M5"/>
    <mergeCell ref="G5:I5"/>
    <mergeCell ref="G6:I6"/>
    <mergeCell ref="J6:M6"/>
    <mergeCell ref="T12:V12"/>
    <mergeCell ref="R11:S11"/>
    <mergeCell ref="R10:S10"/>
    <mergeCell ref="R9:S9"/>
    <mergeCell ref="M11:N11"/>
    <mergeCell ref="M12:N12"/>
    <mergeCell ref="I9:J9"/>
    <mergeCell ref="I10:J10"/>
    <mergeCell ref="I11:J11"/>
  </mergeCells>
  <phoneticPr fontId="0" type="noConversion"/>
  <conditionalFormatting sqref="Z15:Z19 Z24:Z29 Z34:Z39 Z44:Z49 Z54:Z59 Z64 Z77 M94">
    <cfRule type="cellIs" dxfId="20" priority="4" stopIfTrue="1" operator="equal">
      <formula>"-"</formula>
    </cfRule>
  </conditionalFormatting>
  <conditionalFormatting sqref="AA15:AA19 AA24:AA29 AA34:AA39 AA44:AA49 AA54:AA59 AA64 AA77">
    <cfRule type="expression" dxfId="19" priority="5" stopIfTrue="1">
      <formula>Z15="-"</formula>
    </cfRule>
  </conditionalFormatting>
  <conditionalFormatting sqref="AB15:AB19 AB24:AB29 AB34:AB39 AB44:AB49 AB54:AB59 AB64 AB77">
    <cfRule type="expression" dxfId="18" priority="6" stopIfTrue="1">
      <formula>Z15="-"</formula>
    </cfRule>
  </conditionalFormatting>
  <conditionalFormatting sqref="N94:R94">
    <cfRule type="expression" dxfId="17" priority="7" stopIfTrue="1">
      <formula>$M$94="-"</formula>
    </cfRule>
  </conditionalFormatting>
  <conditionalFormatting sqref="Z65:Z69 Z74">
    <cfRule type="cellIs" dxfId="16" priority="1" stopIfTrue="1" operator="equal">
      <formula>"-"</formula>
    </cfRule>
  </conditionalFormatting>
  <conditionalFormatting sqref="AA65:AA69 AA74">
    <cfRule type="expression" dxfId="15" priority="2" stopIfTrue="1">
      <formula>Z65="-"</formula>
    </cfRule>
  </conditionalFormatting>
  <conditionalFormatting sqref="AB65:AB69 AB74">
    <cfRule type="expression" dxfId="14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R17" sqref="R17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56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30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11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85"/>
      <c r="B10" s="581" t="s">
        <v>11</v>
      </c>
      <c r="C10" s="581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43405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5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8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82"/>
      <c r="J13" s="583"/>
      <c r="K13" s="250"/>
      <c r="L13" s="136"/>
      <c r="M13" s="582"/>
      <c r="N13" s="583"/>
      <c r="O13" s="136"/>
      <c r="P13" s="173"/>
      <c r="Q13" s="136"/>
      <c r="R13" s="54"/>
      <c r="S13" s="306"/>
      <c r="T13" s="793"/>
      <c r="U13" s="793"/>
      <c r="V13" s="58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f>IF($A15&gt;" ",Arbeitszeiten!BB21,)</f>
        <v>0</v>
      </c>
      <c r="F15" s="628">
        <f>IF($A15&gt;" ",Arbeitszeiten!BC21,)</f>
        <v>0</v>
      </c>
      <c r="G15" s="627">
        <f>IF($A15&gt;" ",Arbeitszeiten!BD21,)</f>
        <v>0</v>
      </c>
      <c r="H15" s="629">
        <f>IF($A15&gt;" ",Arbeitszeiten!BE21,)</f>
        <v>0</v>
      </c>
      <c r="I15" s="739">
        <f>IF($A15&gt;" ",IF(Arbeitszeiten!$BH$21=0,IF(K15&gt;540,0,0),Arbeitszeiten!$BF$21),0)</f>
        <v>0</v>
      </c>
      <c r="J15" s="740">
        <f>IF($A15&gt;" ",IF(Arbeitszeiten!$BH$21=0,IF(AND(K15&gt;360,K15&lt;=540),0,),Arbeitszeiten!$BG$21),0)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9" si="5">INT(O15/60)</f>
        <v>0</v>
      </c>
      <c r="Q15" s="233">
        <f t="shared" ref="Q15:Q19" si="6">ROUND(MOD(O15,60),0)</f>
        <v>0</v>
      </c>
      <c r="R15" s="625">
        <f>IF(A15&gt;" ",Arbeitszeiten!$BJ$21,0)</f>
        <v>0</v>
      </c>
      <c r="S15" s="625">
        <f>IF(A15&gt;" ",Arbeitszeiten!$BK$21,0)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",Arbeitszeiten!AO22,)</f>
        <v>0</v>
      </c>
      <c r="F16" s="628">
        <f>IF($A16&gt;" ",Arbeitszeiten!AP22,)</f>
        <v>0</v>
      </c>
      <c r="G16" s="627">
        <f>IF($A16&gt;" ",Arbeitszeiten!AQ22,)</f>
        <v>0</v>
      </c>
      <c r="H16" s="629">
        <f>IF($A16&gt;" ",Arbeitszeiten!AR22,)</f>
        <v>0</v>
      </c>
      <c r="I16" s="739">
        <f>IF($A16&gt;" ",IF(Arbeitszeiten!$BH$22=0,IF(K16&gt;540,0,0),Arbeitszeiten!$BF$22),0)</f>
        <v>0</v>
      </c>
      <c r="J16" s="740">
        <f>IF($A16&gt;" ",IF(Arbeitszeiten!$BH$22=0,IF(AND(K16&gt;360,K16&lt;=540),0,),Arbeitszeiten!$BG$22),0)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",Arbeitszeiten!$BJ$22,0)</f>
        <v>0</v>
      </c>
      <c r="S16" s="625">
        <f>IF(A16&gt;" ",Arbeitszeiten!$BK$22,0)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 xml:space="preserve"> </v>
      </c>
      <c r="B17" s="143">
        <f>IF(C12=4,1,0)</f>
        <v>0</v>
      </c>
      <c r="C17" s="143">
        <f>IF(AND(B17=0,C16=0),0,C16+1)</f>
        <v>0</v>
      </c>
      <c r="D17" s="337" t="str">
        <f t="shared" si="0"/>
        <v xml:space="preserve"> </v>
      </c>
      <c r="E17" s="627">
        <f>IF($A17&gt;" ",Arbeitszeiten!AO23,)</f>
        <v>0</v>
      </c>
      <c r="F17" s="628">
        <f>IF($A17&gt;" ",Arbeitszeiten!AP23,)</f>
        <v>0</v>
      </c>
      <c r="G17" s="627">
        <f>IF($A17&gt;" ",Arbeitszeiten!AQ23,)</f>
        <v>0</v>
      </c>
      <c r="H17" s="629">
        <f>IF($A17&gt;" ",Arbeitszeiten!AR23,)</f>
        <v>0</v>
      </c>
      <c r="I17" s="739">
        <f>IF($A17&gt;" ",IF(Arbeitszeiten!$BH$23=0,IF(K17&gt;540,0,0),Arbeitszeiten!$BF$23),0)</f>
        <v>0</v>
      </c>
      <c r="J17" s="740">
        <f>IF($A17&gt;" ",IF(Arbeitszeiten!$BH$23=0,IF(AND(K17&gt;360,K17&lt;=540),0,),Arbeitszeiten!$BG$23),0)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",Arbeitszeiten!$BJ$23,0)</f>
        <v>0</v>
      </c>
      <c r="S17" s="625">
        <f>IF(A17&gt;" ",Arbeitszeiten!$BK$23,0)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>Do</v>
      </c>
      <c r="B18" s="143">
        <f>IF(C12=5,1,0)</f>
        <v>1</v>
      </c>
      <c r="C18" s="143">
        <f>IF(AND(B18=0,C17=0),0,C17+1)</f>
        <v>1</v>
      </c>
      <c r="D18" s="337">
        <f t="shared" si="0"/>
        <v>1</v>
      </c>
      <c r="E18" s="627">
        <f>IF($A18&gt;" ",Arbeitszeiten!AO24,)</f>
        <v>0</v>
      </c>
      <c r="F18" s="628">
        <f>IF($A18&gt;" ",Arbeitszeiten!AP24,)</f>
        <v>0</v>
      </c>
      <c r="G18" s="627">
        <f>IF($A18&gt;" ",Arbeitszeiten!AQ24,)</f>
        <v>0</v>
      </c>
      <c r="H18" s="629">
        <f>IF($A18&gt;" ",Arbeitszeiten!AR24,)</f>
        <v>0</v>
      </c>
      <c r="I18" s="739">
        <f>IF($A18&gt;" ",IF(Arbeitszeiten!$BH$24=0,IF(K18&gt;540,0,0),Arbeitszeiten!$BF$24),0)</f>
        <v>0</v>
      </c>
      <c r="J18" s="740">
        <f>IF($A18&gt;" ",IF(Arbeitszeiten!$BH$24=0,IF(AND(K18&gt;360,K18&lt;=540),0,),Arbeitszeiten!$BG$24),0)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",Arbeitszeiten!$BJ$24,0)</f>
        <v>0</v>
      </c>
      <c r="S18" s="625">
        <f>IF(A18&gt;" ",Arbeitszeiten!$BK$24,0)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>Fr</v>
      </c>
      <c r="B19" s="143">
        <f>IF(C12=6,1,0)</f>
        <v>0</v>
      </c>
      <c r="C19" s="143">
        <f>IF(AND(B19=0,C18=0),0,C18+1)</f>
        <v>2</v>
      </c>
      <c r="D19" s="337">
        <f t="shared" si="0"/>
        <v>2</v>
      </c>
      <c r="E19" s="627">
        <f>IF($A19&gt;" ",Arbeitszeiten!AO25,)</f>
        <v>0</v>
      </c>
      <c r="F19" s="628">
        <f>IF($A19&gt;" ",Arbeitszeiten!AP25,)</f>
        <v>0</v>
      </c>
      <c r="G19" s="627">
        <f>IF($A19&gt;" ",Arbeitszeiten!AQ25,)</f>
        <v>0</v>
      </c>
      <c r="H19" s="629">
        <f>IF($A19&gt;" ",Arbeitszeiten!AR25,)</f>
        <v>0</v>
      </c>
      <c r="I19" s="739">
        <f>IF($A19&gt;" ",IF(Arbeitszeiten!$BH$25=0,IF(K19&gt;540,0,0),Arbeitszeiten!$BF$25),0)</f>
        <v>0</v>
      </c>
      <c r="J19" s="740">
        <f>IF($A19&gt;" ",IF(Arbeitszeiten!$BH$25=0,IF(AND(K19&gt;360,K19&lt;=540),0,),Arbeitszeiten!$BG$25),0)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si="5"/>
        <v>0</v>
      </c>
      <c r="Q19" s="160">
        <f t="shared" si="6"/>
        <v>0</v>
      </c>
      <c r="R19" s="625">
        <f>IF(A19&gt;" ",Arbeitszeiten!$BJ$25,0)</f>
        <v>0</v>
      </c>
      <c r="S19" s="625">
        <f>IF(A19&gt;" ",Arbeitszeiten!$BK$25,0)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7">IF(AND(B20=0,C19=0),0,C19+1)</f>
        <v>3</v>
      </c>
      <c r="D20" s="349">
        <f t="shared" si="0"/>
        <v>3</v>
      </c>
      <c r="E20" s="627">
        <f>IF($A20&gt;" ",Arbeitszeiten!AO26,)</f>
        <v>0</v>
      </c>
      <c r="F20" s="628">
        <f>IF($A20&gt;" ",Arbeitszeiten!AP26,)</f>
        <v>0</v>
      </c>
      <c r="G20" s="627">
        <f>IF($A20&gt;" ",Arbeitszeiten!AQ26,)</f>
        <v>0</v>
      </c>
      <c r="H20" s="629">
        <f>IF($A20&gt;" ",Arbeitszeiten!AR26,)</f>
        <v>0</v>
      </c>
      <c r="I20" s="739">
        <f>IF($A20&gt;" ",IF(Arbeitszeiten!$BH$229=0,IF(K20&gt;540,0,0),Arbeitszeiten!$BF$26),0)</f>
        <v>0</v>
      </c>
      <c r="J20" s="740">
        <f>IF($A20&gt;" ",IF(Arbeitszeiten!$BH$26=0,IF(AND(K20&gt;360,K20&lt;=540),0,),Arbeitszeiten!$BG$26),0)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ref="P20:P21" si="18">INT(O20/60)</f>
        <v>0</v>
      </c>
      <c r="Q20" s="160">
        <f t="shared" ref="Q20:Q21" si="19">ROUND(MOD(O20,60),0)</f>
        <v>0</v>
      </c>
      <c r="R20" s="625">
        <f>IF(A20&gt;" ",Arbeitszeiten!$BJ$26,0)</f>
        <v>0</v>
      </c>
      <c r="S20" s="625">
        <f>IF(A20&gt;" ",Arbeitszeiten!$BK$26,0)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7"/>
        <v>4</v>
      </c>
      <c r="D21" s="349">
        <f t="shared" si="0"/>
        <v>4</v>
      </c>
      <c r="E21" s="627">
        <f>IF($A21&gt;" ",Arbeitszeiten!AO27,)</f>
        <v>0</v>
      </c>
      <c r="F21" s="628">
        <f>IF($A21&gt;" ",Arbeitszeiten!AP27,)</f>
        <v>0</v>
      </c>
      <c r="G21" s="627">
        <f>IF($A21&gt;" ",Arbeitszeiten!AQ27,)</f>
        <v>0</v>
      </c>
      <c r="H21" s="629">
        <f>IF($A21&gt;" ",Arbeitszeiten!AR27,)</f>
        <v>0</v>
      </c>
      <c r="I21" s="739">
        <f>IF($A21&gt;" ",IF(Arbeitszeiten!$BH$27=0,IF(K21&gt;540,0,0),Arbeitszeiten!$BF$27),0)</f>
        <v>0</v>
      </c>
      <c r="J21" s="740">
        <f>IF($A21&gt;" ",IF(Arbeitszeiten!$BH$27=0,IF(AND(K21&gt;360,K21&lt;=540),0,),Arbeitszeiten!$BG$27),0)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8"/>
        <v>0</v>
      </c>
      <c r="Q21" s="160">
        <f t="shared" si="19"/>
        <v>0</v>
      </c>
      <c r="R21" s="625">
        <f>IF(A21&gt;" ",Arbeitszeiten!$BJ$27,0)</f>
        <v>0</v>
      </c>
      <c r="S21" s="625">
        <f>IF(A21&gt;" ",Arbeitszeiten!$BK$27,0)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5</v>
      </c>
      <c r="D25" s="337">
        <f t="shared" ref="D25:D31" si="21">IF($G$5=0," ",IF(C25=0," ",C25))</f>
        <v>5</v>
      </c>
      <c r="E25" s="627">
        <f>IF($A25&gt;" ",Arbeitszeiten!BB21,)</f>
        <v>0</v>
      </c>
      <c r="F25" s="628">
        <f>IF($A25&gt;" ",Arbeitszeiten!BC21,)</f>
        <v>0</v>
      </c>
      <c r="G25" s="627">
        <f>IF($A25&gt;" ",Arbeitszeiten!BD21,)</f>
        <v>0</v>
      </c>
      <c r="H25" s="629">
        <f>IF($A25&gt;" ",Arbeitszeiten!BE21,)</f>
        <v>0</v>
      </c>
      <c r="I25" s="739">
        <f>IF($A25&gt;" ",IF(Arbeitszeiten!$BH$21=0,IF(K25&gt;540,0,0),Arbeitszeiten!$BF$21),0)</f>
        <v>0</v>
      </c>
      <c r="J25" s="740">
        <f>IF($A25&gt;" ",IF(Arbeitszeiten!$BH$21=0,IF(AND(K25&gt;360,K25&lt;=540),0,),Arbeitszeiten!$BG$21),0)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9" si="26">INT(O25/60)</f>
        <v>0</v>
      </c>
      <c r="Q25" s="160">
        <f t="shared" ref="Q25:Q29" si="27">ROUND(MOD(O25,60),0)</f>
        <v>0</v>
      </c>
      <c r="R25" s="625">
        <f>IF(A25&gt;" ",Arbeitszeiten!$BJ$21,0)</f>
        <v>0</v>
      </c>
      <c r="S25" s="625">
        <f>IF(A25&gt;" ",Arbeitszeiten!$BK$21,0)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6</v>
      </c>
      <c r="D26" s="337">
        <f t="shared" si="21"/>
        <v>6</v>
      </c>
      <c r="E26" s="627">
        <f>IF($A26&gt;" ",Arbeitszeiten!BB22,)</f>
        <v>0</v>
      </c>
      <c r="F26" s="628">
        <f>IF($A26&gt;" ",Arbeitszeiten!BC22,)</f>
        <v>0</v>
      </c>
      <c r="G26" s="627">
        <f>IF($A26&gt;" ",Arbeitszeiten!BD22,)</f>
        <v>0</v>
      </c>
      <c r="H26" s="629">
        <f>IF($A26&gt;" ",Arbeitszeiten!BE22,)</f>
        <v>0</v>
      </c>
      <c r="I26" s="739">
        <f>IF($A26&gt;" ",IF(Arbeitszeiten!$BH$22=0,IF(K26&gt;540,0,0),Arbeitszeiten!$BF$22),0)</f>
        <v>0</v>
      </c>
      <c r="J26" s="740">
        <f>IF($A26&gt;" ",IF(Arbeitszeiten!$BH$22=0,IF(AND(K26&gt;360,K26&lt;=540),0,),Arbeitszeiten!$BG$22),0)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",Arbeitszeiten!$BJ$22,0)</f>
        <v>0</v>
      </c>
      <c r="S26" s="625">
        <f>IF(A26&gt;" ",Arbeitszeiten!$BK$22,0)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7</v>
      </c>
      <c r="D27" s="337">
        <f t="shared" si="21"/>
        <v>7</v>
      </c>
      <c r="E27" s="627">
        <f>IF($A27&gt;" ",Arbeitszeiten!BB23,)</f>
        <v>0</v>
      </c>
      <c r="F27" s="628">
        <f>IF($A27&gt;" ",Arbeitszeiten!BC23,)</f>
        <v>0</v>
      </c>
      <c r="G27" s="627">
        <f>IF($A27&gt;" ",Arbeitszeiten!BD23,)</f>
        <v>0</v>
      </c>
      <c r="H27" s="629">
        <f>IF($A27&gt;" ",Arbeitszeiten!BE23,)</f>
        <v>0</v>
      </c>
      <c r="I27" s="739">
        <f>IF($A27&gt;" ",IF(Arbeitszeiten!$BH$23=0,IF(K27&gt;540,0,0),Arbeitszeiten!$BF$23),0)</f>
        <v>0</v>
      </c>
      <c r="J27" s="740">
        <f>IF($A27&gt;" ",IF(Arbeitszeiten!$BH$23=0,IF(AND(K27&gt;360,K27&lt;=540),0,),Arbeitszeiten!$BG$23),0)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",Arbeitszeiten!$BJ$23,0)</f>
        <v>0</v>
      </c>
      <c r="S27" s="625">
        <f>IF(A27&gt;" ",Arbeitszeiten!$BK$23,0)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8</v>
      </c>
      <c r="D28" s="337">
        <f t="shared" si="21"/>
        <v>8</v>
      </c>
      <c r="E28" s="627">
        <f>IF($A28&gt;" ",Arbeitszeiten!BB24,)</f>
        <v>0</v>
      </c>
      <c r="F28" s="628">
        <f>IF($A28&gt;" ",Arbeitszeiten!BC24,)</f>
        <v>0</v>
      </c>
      <c r="G28" s="627">
        <f>IF($A28&gt;" ",Arbeitszeiten!BD24,)</f>
        <v>0</v>
      </c>
      <c r="H28" s="629">
        <f>IF($A28&gt;" ",Arbeitszeiten!BE24,)</f>
        <v>0</v>
      </c>
      <c r="I28" s="739">
        <f>IF($A28&gt;" ",IF(Arbeitszeiten!$BH$24=0,IF(K28&gt;540,0,0),Arbeitszeiten!$BF$24),0)</f>
        <v>0</v>
      </c>
      <c r="J28" s="740">
        <f>IF($A28&gt;" ",IF(Arbeitszeiten!$BH$24=0,IF(AND(K28&gt;360,K28&lt;=540),0,),Arbeitszeiten!$BG$24),0)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",Arbeitszeiten!$BJ$24,0)</f>
        <v>0</v>
      </c>
      <c r="S28" s="625">
        <f>IF(A28&gt;" ",Arbeitszeiten!$BK$24,0)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9</v>
      </c>
      <c r="D29" s="337">
        <f t="shared" si="21"/>
        <v>9</v>
      </c>
      <c r="E29" s="627">
        <f>IF($A29&gt;" ",Arbeitszeiten!BB25,)</f>
        <v>0</v>
      </c>
      <c r="F29" s="628">
        <f>IF($A29&gt;" ",Arbeitszeiten!BC25,)</f>
        <v>0</v>
      </c>
      <c r="G29" s="627">
        <f>IF($A29&gt;" ",Arbeitszeiten!BD25,)</f>
        <v>0</v>
      </c>
      <c r="H29" s="629">
        <f>IF($A29&gt;" ",Arbeitszeiten!BE25,)</f>
        <v>0</v>
      </c>
      <c r="I29" s="739">
        <f>IF($A29&gt;" ",IF(Arbeitszeiten!$BH$25=0,IF(K29&gt;540,0,0),Arbeitszeiten!$BF$25),0)</f>
        <v>0</v>
      </c>
      <c r="J29" s="740">
        <f>IF($A29&gt;" ",IF(Arbeitszeiten!$BH$25=0,IF(AND(K29&gt;360,K29&lt;=540),0,),Arbeitszeiten!$BG$25),0)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si="26"/>
        <v>0</v>
      </c>
      <c r="Q29" s="160">
        <f t="shared" si="27"/>
        <v>0</v>
      </c>
      <c r="R29" s="625">
        <f>IF(A29&gt;" ",Arbeitszeiten!$BJ$25,0)</f>
        <v>0</v>
      </c>
      <c r="S29" s="625">
        <f>IF(A29&gt;" ",Arbeitszeiten!$BK$25,0)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10</v>
      </c>
      <c r="D30" s="337">
        <f t="shared" si="21"/>
        <v>10</v>
      </c>
      <c r="E30" s="627">
        <f>IF($A30&gt;" ",Arbeitszeiten!BB26,)</f>
        <v>0</v>
      </c>
      <c r="F30" s="628">
        <f>IF($A30&gt;" ",Arbeitszeiten!BC26,)</f>
        <v>0</v>
      </c>
      <c r="G30" s="627">
        <f>IF($A30&gt;" ",Arbeitszeiten!BD26,)</f>
        <v>0</v>
      </c>
      <c r="H30" s="629">
        <f>IF($A30&gt;" ",Arbeitszeiten!BE26,)</f>
        <v>0</v>
      </c>
      <c r="I30" s="739">
        <f>IF($A30&gt;" ",IF(Arbeitszeiten!$BH$229=0,IF(K30&gt;540,0,0),Arbeitszeiten!$BF$26),0)</f>
        <v>0</v>
      </c>
      <c r="J30" s="740">
        <f>IF($A30&gt;" ",IF(Arbeitszeiten!$BH$26=0,IF(AND(K30&gt;360,K30&lt;=540),0,),Arbeitszeiten!$BG$26),0)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ref="P30:P31" si="39">INT(O30/60)</f>
        <v>0</v>
      </c>
      <c r="Q30" s="160">
        <f t="shared" ref="Q30:Q31" si="40">ROUND(MOD(O30,60),0)</f>
        <v>0</v>
      </c>
      <c r="R30" s="625">
        <f>IF(A30&gt;" ",Arbeitszeiten!$BJ$26,0)</f>
        <v>0</v>
      </c>
      <c r="S30" s="625">
        <f>IF(A30&gt;" ",Arbeitszeiten!$BK$26,0)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11</v>
      </c>
      <c r="D31" s="337">
        <f t="shared" si="21"/>
        <v>11</v>
      </c>
      <c r="E31" s="627">
        <f>IF($A31&gt;" ",Arbeitszeiten!BB27,)</f>
        <v>0</v>
      </c>
      <c r="F31" s="628">
        <f>IF($A31&gt;" ",Arbeitszeiten!BC27,)</f>
        <v>0</v>
      </c>
      <c r="G31" s="627">
        <f>IF($A31&gt;" ",Arbeitszeiten!BD27,)</f>
        <v>0</v>
      </c>
      <c r="H31" s="629">
        <f>IF($A31&gt;" ",Arbeitszeiten!BE27,)</f>
        <v>0</v>
      </c>
      <c r="I31" s="739">
        <f>IF($A31&gt;" ",IF(Arbeitszeiten!$BH$27=0,IF(K31&gt;540,0,0),Arbeitszeiten!$BF$27),0)</f>
        <v>0</v>
      </c>
      <c r="J31" s="740">
        <f>IF($A31&gt;" ",IF(Arbeitszeiten!$BH$27=0,IF(AND(K31&gt;360,K31&lt;=540),0,),Arbeitszeiten!$BG$27),0)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",Arbeitszeiten!$BJ$27,0)</f>
        <v>0</v>
      </c>
      <c r="S31" s="625">
        <f>IF(A31&gt;" ",Arbeitszeiten!$BK$27,0)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12</v>
      </c>
      <c r="D35" s="337">
        <f t="shared" ref="D35:D41" si="41">IF($G$5=0," ",IF(C35=0," ",C35))</f>
        <v>12</v>
      </c>
      <c r="E35" s="627">
        <f>IF($A35&gt;" ",Arbeitszeiten!BB21,)</f>
        <v>0</v>
      </c>
      <c r="F35" s="628">
        <f>IF($A35&gt;" ",Arbeitszeiten!BC21,)</f>
        <v>0</v>
      </c>
      <c r="G35" s="627">
        <f>IF($A35&gt;" ",Arbeitszeiten!BD21,)</f>
        <v>0</v>
      </c>
      <c r="H35" s="629">
        <f>IF($A35&gt;" ",Arbeitszeiten!BE21,)</f>
        <v>0</v>
      </c>
      <c r="I35" s="739">
        <f>IF($A35&gt;" ",IF(Arbeitszeiten!$BH$21=0,IF(K35&gt;540,0,0),Arbeitszeiten!$BF$21),0)</f>
        <v>0</v>
      </c>
      <c r="J35" s="740">
        <f>IF($A35&gt;" ",IF(Arbeitszeiten!$BH$21=0,IF(AND(K35&gt;360,K35&lt;=540),0,),Arbeitszeiten!$BG$21),0)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9" si="45">INT(O35/60)</f>
        <v>0</v>
      </c>
      <c r="Q35" s="160">
        <f t="shared" ref="Q35:Q39" si="46">ROUND(MOD(O35,60),0)</f>
        <v>0</v>
      </c>
      <c r="R35" s="625">
        <f>IF(A35&gt;" ",Arbeitszeiten!$BJ$21,0)</f>
        <v>0</v>
      </c>
      <c r="S35" s="625">
        <f>IF(A35&gt;" ",Arbeitszeiten!$BK$21,0)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13</v>
      </c>
      <c r="D36" s="337">
        <f t="shared" si="41"/>
        <v>13</v>
      </c>
      <c r="E36" s="627">
        <f>IF($A36&gt;" ",Arbeitszeiten!BB22,)</f>
        <v>0</v>
      </c>
      <c r="F36" s="628">
        <f>IF($A36&gt;" ",Arbeitszeiten!BC22,)</f>
        <v>0</v>
      </c>
      <c r="G36" s="627">
        <f>IF($A36&gt;" ",Arbeitszeiten!BD22,)</f>
        <v>0</v>
      </c>
      <c r="H36" s="629">
        <f>IF($A36&gt;" ",Arbeitszeiten!BE22,)</f>
        <v>0</v>
      </c>
      <c r="I36" s="739">
        <f>IF($A36&gt;" ",IF(Arbeitszeiten!$BH$22=0,IF(K36&gt;540,0,0),Arbeitszeiten!$BF$22),0)</f>
        <v>0</v>
      </c>
      <c r="J36" s="740">
        <f>IF($A36&gt;" ",IF(Arbeitszeiten!$BH$22=0,IF(AND(K36&gt;360,K36&lt;=540),0,),Arbeitszeiten!$BG$22),0)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",Arbeitszeiten!$BJ$22,0)</f>
        <v>0</v>
      </c>
      <c r="S36" s="625">
        <f>IF(A36&gt;" ",Arbeitszeiten!$BK$22,0)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14</v>
      </c>
      <c r="D37" s="337">
        <f t="shared" si="41"/>
        <v>14</v>
      </c>
      <c r="E37" s="627">
        <f>IF($A37&gt;" ",Arbeitszeiten!BB23,)</f>
        <v>0</v>
      </c>
      <c r="F37" s="628">
        <f>IF($A37&gt;" ",Arbeitszeiten!BC23,)</f>
        <v>0</v>
      </c>
      <c r="G37" s="627">
        <f>IF($A37&gt;" ",Arbeitszeiten!BD23,)</f>
        <v>0</v>
      </c>
      <c r="H37" s="629">
        <f>IF($A37&gt;" ",Arbeitszeiten!BE23,)</f>
        <v>0</v>
      </c>
      <c r="I37" s="739">
        <f>IF($A37&gt;" ",IF(Arbeitszeiten!$BH$23=0,IF(K37&gt;540,0,0),Arbeitszeiten!$BF$23),0)</f>
        <v>0</v>
      </c>
      <c r="J37" s="740">
        <f>IF($A37&gt;" ",IF(Arbeitszeiten!$BH$23=0,IF(AND(K37&gt;360,K37&lt;=540),0,),Arbeitszeiten!$BG$23),0)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",Arbeitszeiten!$BJ$23,0)</f>
        <v>0</v>
      </c>
      <c r="S37" s="625">
        <f>IF(A37&gt;" ",Arbeitszeiten!$BK$23,0)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15</v>
      </c>
      <c r="D38" s="337">
        <f t="shared" si="41"/>
        <v>15</v>
      </c>
      <c r="E38" s="627">
        <f>IF($A38&gt;" ",Arbeitszeiten!BB24,)</f>
        <v>0</v>
      </c>
      <c r="F38" s="628">
        <f>IF($A38&gt;" ",Arbeitszeiten!BC24,)</f>
        <v>0</v>
      </c>
      <c r="G38" s="627">
        <f>IF($A38&gt;" ",Arbeitszeiten!BD24,)</f>
        <v>0</v>
      </c>
      <c r="H38" s="629">
        <f>IF($A38&gt;" ",Arbeitszeiten!BE24,)</f>
        <v>0</v>
      </c>
      <c r="I38" s="739">
        <f>IF($A38&gt;" ",IF(Arbeitszeiten!$BH$24=0,IF(K38&gt;540,0,0),Arbeitszeiten!$BF$24),0)</f>
        <v>0</v>
      </c>
      <c r="J38" s="740">
        <f>IF($A38&gt;" ",IF(Arbeitszeiten!$BH$24=0,IF(AND(K38&gt;360,K38&lt;=540),0,),Arbeitszeiten!$BG$24),0)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",Arbeitszeiten!$BJ$24,0)</f>
        <v>0</v>
      </c>
      <c r="S38" s="625">
        <f>IF(A38&gt;" ",Arbeitszeiten!$BK$24,0)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16</v>
      </c>
      <c r="D39" s="337">
        <f t="shared" si="41"/>
        <v>16</v>
      </c>
      <c r="E39" s="627">
        <f>IF($A39&gt;" ",Arbeitszeiten!BB25,)</f>
        <v>0</v>
      </c>
      <c r="F39" s="628">
        <f>IF($A39&gt;" ",Arbeitszeiten!BC25,)</f>
        <v>0</v>
      </c>
      <c r="G39" s="627">
        <f>IF($A39&gt;" ",Arbeitszeiten!BD25,)</f>
        <v>0</v>
      </c>
      <c r="H39" s="629">
        <f>IF($A39&gt;" ",Arbeitszeiten!BE25,)</f>
        <v>0</v>
      </c>
      <c r="I39" s="739">
        <f>IF($A39&gt;" ",IF(Arbeitszeiten!$BH$25=0,IF(K39&gt;540,0,0),Arbeitszeiten!$BF$25),0)</f>
        <v>0</v>
      </c>
      <c r="J39" s="740">
        <f>IF($A39&gt;" ",IF(Arbeitszeiten!$BH$25=0,IF(AND(K39&gt;360,K39&lt;=540),0,),Arbeitszeiten!$BG$25),0)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si="45"/>
        <v>0</v>
      </c>
      <c r="Q39" s="160">
        <f t="shared" si="46"/>
        <v>0</v>
      </c>
      <c r="R39" s="625">
        <f>IF(A39&gt;" ",Arbeitszeiten!$BJ$25,0)</f>
        <v>0</v>
      </c>
      <c r="S39" s="625">
        <f>IF(A39&gt;" ",Arbeitszeiten!$BK$25,0)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17</v>
      </c>
      <c r="D40" s="337">
        <f t="shared" si="41"/>
        <v>17</v>
      </c>
      <c r="E40" s="627">
        <f>IF($A40&gt;" ",Arbeitszeiten!BB26,)</f>
        <v>0</v>
      </c>
      <c r="F40" s="628">
        <f>IF($A40&gt;" ",Arbeitszeiten!BC26,)</f>
        <v>0</v>
      </c>
      <c r="G40" s="627">
        <f>IF($A40&gt;" ",Arbeitszeiten!BD26,)</f>
        <v>0</v>
      </c>
      <c r="H40" s="629">
        <f>IF($A40&gt;" ",Arbeitszeiten!BE26,)</f>
        <v>0</v>
      </c>
      <c r="I40" s="739">
        <f>IF($A40&gt;" ",IF(Arbeitszeiten!$BH$229=0,IF(K40&gt;540,0,0),Arbeitszeiten!$BF$26),0)</f>
        <v>0</v>
      </c>
      <c r="J40" s="740">
        <f>IF($A40&gt;" ",IF(Arbeitszeiten!$BH$26=0,IF(AND(K40&gt;360,K40&lt;=540),0,),Arbeitszeiten!$BG$26),0)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ref="P40:P41" si="58">INT(O40/60)</f>
        <v>0</v>
      </c>
      <c r="Q40" s="160">
        <f t="shared" ref="Q40:Q41" si="59">ROUND(MOD(O40,60),0)</f>
        <v>0</v>
      </c>
      <c r="R40" s="625">
        <f>IF(A40&gt;" ",Arbeitszeiten!$BJ$26,0)</f>
        <v>0</v>
      </c>
      <c r="S40" s="625">
        <f>IF(A40&gt;" ",Arbeitszeiten!$BK$26,0)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18</v>
      </c>
      <c r="D41" s="337">
        <f t="shared" si="41"/>
        <v>18</v>
      </c>
      <c r="E41" s="627">
        <f>IF($A41&gt;" ",Arbeitszeiten!BB27,)</f>
        <v>0</v>
      </c>
      <c r="F41" s="628">
        <f>IF($A41&gt;" ",Arbeitszeiten!BC27,)</f>
        <v>0</v>
      </c>
      <c r="G41" s="627">
        <f>IF($A41&gt;" ",Arbeitszeiten!BD27,)</f>
        <v>0</v>
      </c>
      <c r="H41" s="629">
        <f>IF($A41&gt;" ",Arbeitszeiten!BE27,)</f>
        <v>0</v>
      </c>
      <c r="I41" s="739">
        <f>IF($A41&gt;" ",IF(Arbeitszeiten!$BH$27=0,IF(K41&gt;540,0,0),Arbeitszeiten!$BF$27),0)</f>
        <v>0</v>
      </c>
      <c r="J41" s="740">
        <f>IF($A41&gt;" ",IF(Arbeitszeiten!$BH$27=0,IF(AND(K41&gt;360,K41&lt;=540),0,),Arbeitszeiten!$BG$27),0)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",Arbeitszeiten!$BJ$27,0)</f>
        <v>0</v>
      </c>
      <c r="S41" s="625">
        <f>IF(A41&gt;" ",Arbeitszeiten!$BK$27,0)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19</v>
      </c>
      <c r="D45" s="337">
        <f t="shared" ref="D45:D51" si="60">IF($G$5=0," ",IF(C45=0," ",C45))</f>
        <v>19</v>
      </c>
      <c r="E45" s="627">
        <f>IF($A45&gt;" ",Arbeitszeiten!BB21,)</f>
        <v>0</v>
      </c>
      <c r="F45" s="628">
        <f>IF($A45&gt;" ",Arbeitszeiten!BC21,)</f>
        <v>0</v>
      </c>
      <c r="G45" s="627">
        <f>IF($A45&gt;" ",Arbeitszeiten!BD21,)</f>
        <v>0</v>
      </c>
      <c r="H45" s="629">
        <f>IF($A45&gt;" ",Arbeitszeiten!BE21,)</f>
        <v>0</v>
      </c>
      <c r="I45" s="739">
        <f>IF($A45&gt;" ",IF(Arbeitszeiten!$BH$21=0,IF(K45&gt;540,0,0),Arbeitszeiten!$BF$21),0)</f>
        <v>0</v>
      </c>
      <c r="J45" s="740">
        <f>IF($A45&gt;" ",IF(Arbeitszeiten!$BH$21=0,IF(AND(K45&gt;360,K45&lt;=540),0,),Arbeitszeiten!$BG$21),0)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9" si="64">INT(O45/60)</f>
        <v>0</v>
      </c>
      <c r="Q45" s="160">
        <f t="shared" ref="Q45:Q49" si="65">ROUND(MOD(O45,60),0)</f>
        <v>0</v>
      </c>
      <c r="R45" s="625">
        <f>IF(A45&gt;" ",Arbeitszeiten!$BJ$21,0)</f>
        <v>0</v>
      </c>
      <c r="S45" s="625">
        <f>IF(A45&gt;" ",Arbeitszeiten!$BK$21,0)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20</v>
      </c>
      <c r="D46" s="337">
        <f t="shared" si="60"/>
        <v>20</v>
      </c>
      <c r="E46" s="627">
        <f>IF($A46&gt;" ",Arbeitszeiten!BB22,)</f>
        <v>0</v>
      </c>
      <c r="F46" s="628">
        <f>IF($A46&gt;" ",Arbeitszeiten!BC22,)</f>
        <v>0</v>
      </c>
      <c r="G46" s="627">
        <f>IF($A46&gt;" ",Arbeitszeiten!BD22,)</f>
        <v>0</v>
      </c>
      <c r="H46" s="629">
        <f>IF($A46&gt;" ",Arbeitszeiten!BE22,)</f>
        <v>0</v>
      </c>
      <c r="I46" s="739">
        <f>IF($A46&gt;" ",IF(Arbeitszeiten!$BH$22=0,IF(K46&gt;540,0,0),Arbeitszeiten!$BF$22),0)</f>
        <v>0</v>
      </c>
      <c r="J46" s="740">
        <f>IF($A46&gt;" ",IF(Arbeitszeiten!$BH$22=0,IF(AND(K46&gt;360,K46&lt;=540),0,),Arbeitszeiten!$BG$22),0)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",Arbeitszeiten!$BJ$22,0)</f>
        <v>0</v>
      </c>
      <c r="S46" s="625">
        <f>IF(A46&gt;" ",Arbeitszeiten!$BK$22,0)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21</v>
      </c>
      <c r="D47" s="337">
        <f t="shared" si="60"/>
        <v>21</v>
      </c>
      <c r="E47" s="627">
        <f>IF($A47&gt;" ",Arbeitszeiten!BB23,)</f>
        <v>0</v>
      </c>
      <c r="F47" s="628">
        <f>IF($A47&gt;" ",Arbeitszeiten!BC23,)</f>
        <v>0</v>
      </c>
      <c r="G47" s="627">
        <f>IF($A47&gt;" ",Arbeitszeiten!BD23,)</f>
        <v>0</v>
      </c>
      <c r="H47" s="629">
        <f>IF($A47&gt;" ",Arbeitszeiten!BE23,)</f>
        <v>0</v>
      </c>
      <c r="I47" s="739">
        <f>IF($A47&gt;" ",IF(Arbeitszeiten!$BH$23=0,IF(K47&gt;540,0,0),Arbeitszeiten!$BF$23),0)</f>
        <v>0</v>
      </c>
      <c r="J47" s="740">
        <f>IF($A47&gt;" ",IF(Arbeitszeiten!$BH$23=0,IF(AND(K47&gt;360,K47&lt;=540),0,),Arbeitszeiten!$BG$23),0)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",Arbeitszeiten!$BJ$23,0)</f>
        <v>0</v>
      </c>
      <c r="S47" s="625">
        <f>IF(A47&gt;" ",Arbeitszeiten!$BK$23,0)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22</v>
      </c>
      <c r="D48" s="337">
        <f t="shared" si="60"/>
        <v>22</v>
      </c>
      <c r="E48" s="627">
        <f>IF($A48&gt;" ",Arbeitszeiten!BB24,)</f>
        <v>0</v>
      </c>
      <c r="F48" s="628">
        <f>IF($A48&gt;" ",Arbeitszeiten!BC24,)</f>
        <v>0</v>
      </c>
      <c r="G48" s="627">
        <f>IF($A48&gt;" ",Arbeitszeiten!BD24,)</f>
        <v>0</v>
      </c>
      <c r="H48" s="629">
        <f>IF($A48&gt;" ",Arbeitszeiten!BE24,)</f>
        <v>0</v>
      </c>
      <c r="I48" s="739">
        <f>IF($A48&gt;" ",IF(Arbeitszeiten!$BH$24=0,IF(K48&gt;540,0,0),Arbeitszeiten!$BF$24),0)</f>
        <v>0</v>
      </c>
      <c r="J48" s="740">
        <f>IF($A48&gt;" ",IF(Arbeitszeiten!$BH$24=0,IF(AND(K48&gt;360,K48&lt;=540),0,),Arbeitszeiten!$BG$24),0)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",Arbeitszeiten!$BJ$24,0)</f>
        <v>0</v>
      </c>
      <c r="S48" s="625">
        <f>IF(A48&gt;" ",Arbeitszeiten!$BK$24,0)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23</v>
      </c>
      <c r="D49" s="337">
        <f t="shared" si="60"/>
        <v>23</v>
      </c>
      <c r="E49" s="627">
        <f>IF($A49&gt;" ",Arbeitszeiten!BB25,)</f>
        <v>0</v>
      </c>
      <c r="F49" s="628">
        <f>IF($A49&gt;" ",Arbeitszeiten!BC25,)</f>
        <v>0</v>
      </c>
      <c r="G49" s="627">
        <f>IF($A49&gt;" ",Arbeitszeiten!BD25,)</f>
        <v>0</v>
      </c>
      <c r="H49" s="629">
        <f>IF($A49&gt;" ",Arbeitszeiten!BE25,)</f>
        <v>0</v>
      </c>
      <c r="I49" s="739">
        <f>IF($A49&gt;" ",IF(Arbeitszeiten!$BH$25=0,IF(K49&gt;540,0,0),Arbeitszeiten!$BF$25),0)</f>
        <v>0</v>
      </c>
      <c r="J49" s="740">
        <f>IF($A49&gt;" ",IF(Arbeitszeiten!$BH$25=0,IF(AND(K49&gt;360,K49&lt;=540),0,),Arbeitszeiten!$BG$25),0)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si="64"/>
        <v>0</v>
      </c>
      <c r="Q49" s="160">
        <f t="shared" si="65"/>
        <v>0</v>
      </c>
      <c r="R49" s="625">
        <f>IF(A49&gt;" ",Arbeitszeiten!$BJ$25,0)</f>
        <v>0</v>
      </c>
      <c r="S49" s="625">
        <f>IF(A49&gt;" ",Arbeitszeiten!$BK$25,0)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24</v>
      </c>
      <c r="D50" s="337">
        <f t="shared" si="60"/>
        <v>24</v>
      </c>
      <c r="E50" s="627">
        <f>IF($A50&gt;" ",Arbeitszeiten!BB26,)</f>
        <v>0</v>
      </c>
      <c r="F50" s="628">
        <f>IF($A50&gt;" ",Arbeitszeiten!BC26,)</f>
        <v>0</v>
      </c>
      <c r="G50" s="627">
        <f>IF($A50&gt;" ",Arbeitszeiten!BD26,)</f>
        <v>0</v>
      </c>
      <c r="H50" s="629">
        <f>IF($A50&gt;" ",Arbeitszeiten!BE26,)</f>
        <v>0</v>
      </c>
      <c r="I50" s="739">
        <f>IF($A50&gt;" ",IF(Arbeitszeiten!$BH$229=0,IF(K50&gt;540,0,0),Arbeitszeiten!$BF$26),0)</f>
        <v>0</v>
      </c>
      <c r="J50" s="740">
        <f>IF($A50&gt;" ",IF(Arbeitszeiten!$BH$26=0,IF(AND(K50&gt;360,K50&lt;=540),0,),Arbeitszeiten!$BG$26),0)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ref="P50:P51" si="77">INT(O50/60)</f>
        <v>0</v>
      </c>
      <c r="Q50" s="160">
        <f t="shared" ref="Q50:Q51" si="78">ROUND(MOD(O50,60),0)</f>
        <v>0</v>
      </c>
      <c r="R50" s="625">
        <f>IF(A50&gt;" ",Arbeitszeiten!$BJ$26,0)</f>
        <v>0</v>
      </c>
      <c r="S50" s="625">
        <f>IF(A50&gt;" ",Arbeitszeiten!$BK$26,0)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25</v>
      </c>
      <c r="D51" s="337">
        <f t="shared" si="60"/>
        <v>25</v>
      </c>
      <c r="E51" s="627">
        <f>IF($A51&gt;" ",Arbeitszeiten!BB27,)</f>
        <v>0</v>
      </c>
      <c r="F51" s="628">
        <f>IF($A51&gt;" ",Arbeitszeiten!BC27,)</f>
        <v>0</v>
      </c>
      <c r="G51" s="627">
        <f>IF($A51&gt;" ",Arbeitszeiten!BD27,)</f>
        <v>0</v>
      </c>
      <c r="H51" s="629">
        <f>IF($A51&gt;" ",Arbeitszeiten!BE27,)</f>
        <v>0</v>
      </c>
      <c r="I51" s="739">
        <f>IF($A51&gt;" ",IF(Arbeitszeiten!$BH$27=0,IF(K51&gt;540,0,0),Arbeitszeiten!$BF$27),0)</f>
        <v>0</v>
      </c>
      <c r="J51" s="740">
        <f>IF($A51&gt;" ",IF(Arbeitszeiten!$BH$27=0,IF(AND(K51&gt;360,K51&lt;=540),0,),Arbeitszeiten!$BG$27),0)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",Arbeitszeiten!$BJ$27,0)</f>
        <v>0</v>
      </c>
      <c r="S51" s="625">
        <f>IF(A51&gt;" ",Arbeitszeiten!$BK$27,0)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26</v>
      </c>
      <c r="D55" s="337">
        <f t="shared" ref="D55:D61" si="79">IF($G$5=0," ",IF(C55=0," ",C55))</f>
        <v>26</v>
      </c>
      <c r="E55" s="627">
        <f>IF($A55&gt;" ",Arbeitszeiten!BB21,)</f>
        <v>0</v>
      </c>
      <c r="F55" s="628">
        <f>IF($A55&gt;" ",Arbeitszeiten!BC21,)</f>
        <v>0</v>
      </c>
      <c r="G55" s="627">
        <f>IF($A55&gt;" ",Arbeitszeiten!BD21,)</f>
        <v>0</v>
      </c>
      <c r="H55" s="629">
        <f>IF($A55&gt;" ",Arbeitszeiten!BE21,)</f>
        <v>0</v>
      </c>
      <c r="I55" s="739">
        <f>IF($A55&gt;" ",IF(Arbeitszeiten!$BH$21=0,IF(K55&gt;540,0,0),Arbeitszeiten!$BF$21),0)</f>
        <v>0</v>
      </c>
      <c r="J55" s="740">
        <f>IF($A55&gt;" ",IF(Arbeitszeiten!$BH$21=0,IF(AND(K55&gt;360,K55&lt;=540),0,),Arbeitszeiten!$BG$21),0)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9" si="83">INT(O55/60)</f>
        <v>0</v>
      </c>
      <c r="Q55" s="160">
        <f t="shared" ref="Q55:Q59" si="84">ROUND(MOD(O55,60),0)</f>
        <v>0</v>
      </c>
      <c r="R55" s="625">
        <f>IF(A55&gt;" ",Arbeitszeiten!$BJ$21,0)</f>
        <v>0</v>
      </c>
      <c r="S55" s="625">
        <f>IF(A55&gt;" ",Arbeitszeiten!$BK$21,0)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27</v>
      </c>
      <c r="D56" s="337">
        <f t="shared" si="79"/>
        <v>27</v>
      </c>
      <c r="E56" s="627">
        <f>IF($A56&gt;" ",Arbeitszeiten!BB22,)</f>
        <v>0</v>
      </c>
      <c r="F56" s="628">
        <f>IF($A56&gt;" ",Arbeitszeiten!BC22,)</f>
        <v>0</v>
      </c>
      <c r="G56" s="627">
        <f>IF($A56&gt;" ",Arbeitszeiten!BD22,)</f>
        <v>0</v>
      </c>
      <c r="H56" s="629">
        <f>IF($A56&gt;" ",Arbeitszeiten!BE22,)</f>
        <v>0</v>
      </c>
      <c r="I56" s="739">
        <f>IF($A56&gt;" ",IF(Arbeitszeiten!$BH$22=0,IF(K56&gt;540,0,0),Arbeitszeiten!$BF$22),0)</f>
        <v>0</v>
      </c>
      <c r="J56" s="740">
        <f>IF($A56&gt;" ",IF(Arbeitszeiten!$BH$22=0,IF(AND(K56&gt;360,K56&lt;=540),0,),Arbeitszeiten!$BG$22),0)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",Arbeitszeiten!$BJ$22,0)</f>
        <v>0</v>
      </c>
      <c r="S56" s="625">
        <f>IF(A56&gt;" ",Arbeitszeiten!$BK$22,0)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28</v>
      </c>
      <c r="D57" s="337">
        <f t="shared" si="79"/>
        <v>28</v>
      </c>
      <c r="E57" s="627">
        <f>IF($A57&gt;" ",Arbeitszeiten!BB23,)</f>
        <v>0</v>
      </c>
      <c r="F57" s="628">
        <f>IF($A57&gt;" ",Arbeitszeiten!BC23,)</f>
        <v>0</v>
      </c>
      <c r="G57" s="627">
        <f>IF($A57&gt;" ",Arbeitszeiten!BD23,)</f>
        <v>0</v>
      </c>
      <c r="H57" s="629">
        <f>IF($A57&gt;" ",Arbeitszeiten!BE23,)</f>
        <v>0</v>
      </c>
      <c r="I57" s="739">
        <f>IF($A57&gt;" ",IF(Arbeitszeiten!$BH$23=0,IF(K57&gt;540,0,0),Arbeitszeiten!$BF$23),0)</f>
        <v>0</v>
      </c>
      <c r="J57" s="740">
        <f>IF($A57&gt;" ",IF(Arbeitszeiten!$BH$23=0,IF(AND(K57&gt;360,K57&lt;=540),0,),Arbeitszeiten!$BG$23),0)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",Arbeitszeiten!$BJ$23,0)</f>
        <v>0</v>
      </c>
      <c r="S57" s="625">
        <f>IF(A57&gt;" ",Arbeitszeiten!$BK$23,0)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29</v>
      </c>
      <c r="D58" s="337">
        <f t="shared" si="79"/>
        <v>29</v>
      </c>
      <c r="E58" s="627">
        <f>IF($A58&gt;" ",Arbeitszeiten!BB24,)</f>
        <v>0</v>
      </c>
      <c r="F58" s="628">
        <f>IF($A58&gt;" ",Arbeitszeiten!BC24,)</f>
        <v>0</v>
      </c>
      <c r="G58" s="627">
        <f>IF($A58&gt;" ",Arbeitszeiten!BD24,)</f>
        <v>0</v>
      </c>
      <c r="H58" s="629">
        <f>IF($A58&gt;" ",Arbeitszeiten!BE24,)</f>
        <v>0</v>
      </c>
      <c r="I58" s="739">
        <f>IF($A58&gt;" ",IF(Arbeitszeiten!$BH$24=0,IF(K58&gt;540,0,0),Arbeitszeiten!$BF$24),0)</f>
        <v>0</v>
      </c>
      <c r="J58" s="740">
        <f>IF($A58&gt;" ",IF(Arbeitszeiten!$BH$24=0,IF(AND(K58&gt;360,K58&lt;=540),0,),Arbeitszeiten!$BG$24),0)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",Arbeitszeiten!$BJ$24,0)</f>
        <v>0</v>
      </c>
      <c r="S58" s="625">
        <f>IF(A58&gt;" ",Arbeitszeiten!$BK$24,0)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>Fr</v>
      </c>
      <c r="B59" s="392"/>
      <c r="C59" s="143">
        <f t="shared" si="93"/>
        <v>30</v>
      </c>
      <c r="D59" s="337">
        <f t="shared" si="79"/>
        <v>30</v>
      </c>
      <c r="E59" s="627">
        <f>IF($A59&gt;" ",Arbeitszeiten!BB25,)</f>
        <v>0</v>
      </c>
      <c r="F59" s="628">
        <f>IF($A59&gt;" ",Arbeitszeiten!BC25,)</f>
        <v>0</v>
      </c>
      <c r="G59" s="627">
        <f>IF($A59&gt;" ",Arbeitszeiten!BD25,)</f>
        <v>0</v>
      </c>
      <c r="H59" s="629">
        <f>IF($A59&gt;" ",Arbeitszeiten!BE25,)</f>
        <v>0</v>
      </c>
      <c r="I59" s="739">
        <f>IF($A59&gt;" ",IF(Arbeitszeiten!$BH$25=0,IF(K59&gt;540,0,0),Arbeitszeiten!$BF$25),0)</f>
        <v>0</v>
      </c>
      <c r="J59" s="740">
        <f>IF($A59&gt;" ",IF(Arbeitszeiten!$BH$25=0,IF(AND(K59&gt;360,K59&lt;=540),0,),Arbeitszeiten!$BG$25),0)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si="83"/>
        <v>0</v>
      </c>
      <c r="Q59" s="160">
        <f t="shared" si="84"/>
        <v>0</v>
      </c>
      <c r="R59" s="625">
        <f>IF(A59&gt;" ",Arbeitszeiten!$BJ$25,0)</f>
        <v>0</v>
      </c>
      <c r="S59" s="625">
        <f>IF(A59&gt;" ",Arbeitszeiten!$BK$25,0)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 xml:space="preserve"> </v>
      </c>
      <c r="B60" s="405"/>
      <c r="C60" s="143">
        <f t="shared" si="93"/>
        <v>0</v>
      </c>
      <c r="D60" s="337" t="str">
        <f t="shared" si="79"/>
        <v xml:space="preserve"> </v>
      </c>
      <c r="E60" s="627">
        <f>IF($A60&gt;" ",Arbeitszeiten!BB26,)</f>
        <v>0</v>
      </c>
      <c r="F60" s="628">
        <f>IF($A60&gt;" ",Arbeitszeiten!BC26,)</f>
        <v>0</v>
      </c>
      <c r="G60" s="627">
        <f>IF($A60&gt;" ",Arbeitszeiten!BD26,)</f>
        <v>0</v>
      </c>
      <c r="H60" s="629">
        <f>IF($A60&gt;" ",Arbeitszeiten!BE26,)</f>
        <v>0</v>
      </c>
      <c r="I60" s="739">
        <f>IF($A60&gt;" ",IF(Arbeitszeiten!$BH$229=0,IF(K60&gt;540,0,0),Arbeitszeiten!$BF$26),0)</f>
        <v>0</v>
      </c>
      <c r="J60" s="740">
        <f>IF($A60&gt;" ",IF(Arbeitszeiten!$BH$26=0,IF(AND(K60&gt;360,K60&lt;=540),0,),Arbeitszeiten!$BG$26),0)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ref="P60:P61" si="96">INT(O60/60)</f>
        <v>0</v>
      </c>
      <c r="Q60" s="160">
        <f t="shared" ref="Q60:Q61" si="97">ROUND(MOD(O60,60),0)</f>
        <v>0</v>
      </c>
      <c r="R60" s="625">
        <f>IF(A60&gt;" ",Arbeitszeiten!$BJ$26,0)</f>
        <v>0</v>
      </c>
      <c r="S60" s="625">
        <f>IF(A60&gt;" ",Arbeitszeiten!$BK$26,0)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 xml:space="preserve"> </v>
      </c>
      <c r="B61" s="405"/>
      <c r="C61" s="143">
        <f t="shared" si="93"/>
        <v>0</v>
      </c>
      <c r="D61" s="337" t="str">
        <f t="shared" si="79"/>
        <v xml:space="preserve"> </v>
      </c>
      <c r="E61" s="627">
        <f>IF($A61&gt;" ",Arbeitszeiten!BB27,)</f>
        <v>0</v>
      </c>
      <c r="F61" s="628">
        <f>IF($A61&gt;" ",Arbeitszeiten!BC27,)</f>
        <v>0</v>
      </c>
      <c r="G61" s="627">
        <f>IF($A61&gt;" ",Arbeitszeiten!BD27,)</f>
        <v>0</v>
      </c>
      <c r="H61" s="629">
        <f>IF($A61&gt;" ",Arbeitszeiten!BE27,)</f>
        <v>0</v>
      </c>
      <c r="I61" s="739">
        <f>IF($A61&gt;" ",IF(Arbeitszeiten!$BH$27=0,IF(K61&gt;540,0,0),Arbeitszeiten!$BF$27),0)</f>
        <v>0</v>
      </c>
      <c r="J61" s="740">
        <f>IF($A61&gt;" ",IF(Arbeitszeiten!$BH$27=0,IF(AND(K61&gt;360,K61&lt;=540),0,),Arbeitszeiten!$BG$27),0)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",Arbeitszeiten!$BJ$27,0)</f>
        <v>0</v>
      </c>
      <c r="S61" s="625">
        <f>IF(A61&gt;" ",Arbeitszeiten!$BK$27,0)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98">IF($G$5=0," ",IF(C65=0," ",C65))</f>
        <v xml:space="preserve"> </v>
      </c>
      <c r="E65" s="627">
        <f>IF($A65&gt;" ",Arbeitszeiten!BB21,)</f>
        <v>0</v>
      </c>
      <c r="F65" s="628">
        <f>IF($A65&gt;" ",Arbeitszeiten!BC21,)</f>
        <v>0</v>
      </c>
      <c r="G65" s="627">
        <f>IF($A65&gt;" ",Arbeitszeiten!BD21,)</f>
        <v>0</v>
      </c>
      <c r="H65" s="629">
        <f>IF($A65&gt;" ",Arbeitszeiten!BE21,)</f>
        <v>0</v>
      </c>
      <c r="I65" s="739">
        <f>IF($A65&gt;" ",IF(Arbeitszeiten!$BH$21=0,IF(K65&gt;540,0,0),Arbeitszeiten!$BF$21),0)</f>
        <v>0</v>
      </c>
      <c r="J65" s="740">
        <f>IF($A65&gt;" ",IF(Arbeitszeiten!$BH$21=0,IF(AND(K65&gt;360,K65&lt;=540),0,),Arbeitszeiten!$BG$21),0)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9" si="102">INT(O65/60)</f>
        <v>0</v>
      </c>
      <c r="Q65" s="160">
        <f t="shared" ref="Q65:Q69" si="103">ROUND(MOD(O65,60),0)</f>
        <v>0</v>
      </c>
      <c r="R65" s="625">
        <f>IF(A65&gt;" ",Arbeitszeiten!$BJ$21,0)</f>
        <v>0</v>
      </c>
      <c r="S65" s="625">
        <f>IF(A65&gt;" ",Arbeitszeiten!$BK$21,0)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2">IF((C65+1)&gt;AnzahlTage,0,IF(C65+1&lt;7,0,C65+1))</f>
        <v>0</v>
      </c>
      <c r="D66" s="337" t="str">
        <f t="shared" si="98"/>
        <v xml:space="preserve"> </v>
      </c>
      <c r="E66" s="627">
        <f>IF($A66&gt;" ",Arbeitszeiten!BB22,)</f>
        <v>0</v>
      </c>
      <c r="F66" s="628">
        <f>IF($A66&gt;" ",Arbeitszeiten!BC22,)</f>
        <v>0</v>
      </c>
      <c r="G66" s="627">
        <f>IF($A66&gt;" ",Arbeitszeiten!BD22,)</f>
        <v>0</v>
      </c>
      <c r="H66" s="629">
        <f>IF($A66&gt;" ",Arbeitszeiten!BE22,)</f>
        <v>0</v>
      </c>
      <c r="I66" s="739">
        <f>IF($A66&gt;" ",IF(Arbeitszeiten!$BH$22=0,IF(K66&gt;540,0,0),Arbeitszeiten!$BF$22),0)</f>
        <v>0</v>
      </c>
      <c r="J66" s="740">
        <f>IF($A66&gt;" ",IF(Arbeitszeiten!$BH$22=0,IF(AND(K66&gt;360,K66&lt;=540),0,),Arbeitszeiten!$BG$22),0)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",Arbeitszeiten!$BJ$22,0)</f>
        <v>0</v>
      </c>
      <c r="S66" s="625">
        <f>IF(A66&gt;" ",Arbeitszeiten!$BK$22,0)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",Arbeitszeiten!BB23,)</f>
        <v>0</v>
      </c>
      <c r="F67" s="628">
        <f>IF($A67&gt;" ",Arbeitszeiten!BC23,)</f>
        <v>0</v>
      </c>
      <c r="G67" s="627">
        <f>IF($A67&gt;" ",Arbeitszeiten!BD23,)</f>
        <v>0</v>
      </c>
      <c r="H67" s="629">
        <f>IF($A67&gt;" ",Arbeitszeiten!BE23,)</f>
        <v>0</v>
      </c>
      <c r="I67" s="739">
        <f>IF($A67&gt;" ",IF(Arbeitszeiten!$BH$23=0,IF(K67&gt;540,0,0),Arbeitszeiten!$BF$23),0)</f>
        <v>0</v>
      </c>
      <c r="J67" s="740">
        <f>IF($A67&gt;" ",IF(Arbeitszeiten!$BH$23=0,IF(AND(K67&gt;360,K67&lt;=540),0,),Arbeitszeiten!$BG$23),0)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",Arbeitszeiten!$BJ$23,0)</f>
        <v>0</v>
      </c>
      <c r="S67" s="625">
        <f>IF(A67&gt;" ",Arbeitszeiten!$BK$23,0)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",Arbeitszeiten!BB24,)</f>
        <v>0</v>
      </c>
      <c r="F68" s="628">
        <f>IF($A68&gt;" ",Arbeitszeiten!BC24,)</f>
        <v>0</v>
      </c>
      <c r="G68" s="627">
        <f>IF($A68&gt;" ",Arbeitszeiten!BD24,)</f>
        <v>0</v>
      </c>
      <c r="H68" s="629">
        <f>IF($A68&gt;" ",Arbeitszeiten!BE24,)</f>
        <v>0</v>
      </c>
      <c r="I68" s="739">
        <f>IF($A68&gt;" ",IF(Arbeitszeiten!$BH$24=0,IF(K68&gt;540,0,0),Arbeitszeiten!$BF$24),0)</f>
        <v>0</v>
      </c>
      <c r="J68" s="740">
        <f>IF($A68&gt;" ",IF(Arbeitszeiten!$BH$24=0,IF(AND(K68&gt;360,K68&lt;=540),0,),Arbeitszeiten!$BG$24),0)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",Arbeitszeiten!$BJ$24,0)</f>
        <v>0</v>
      </c>
      <c r="S68" s="625">
        <f>IF(A68&gt;" ",Arbeitszeiten!$BK$24,0)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",Arbeitszeiten!BB25,)</f>
        <v>0</v>
      </c>
      <c r="F69" s="628">
        <f>IF($A69&gt;" ",Arbeitszeiten!BC25,)</f>
        <v>0</v>
      </c>
      <c r="G69" s="627">
        <f>IF($A69&gt;" ",Arbeitszeiten!BD25,)</f>
        <v>0</v>
      </c>
      <c r="H69" s="629">
        <f>IF($A69&gt;" ",Arbeitszeiten!BE25,)</f>
        <v>0</v>
      </c>
      <c r="I69" s="739">
        <f>IF($A69&gt;" ",IF(Arbeitszeiten!$BH$25=0,IF(K69&gt;540,0,0),Arbeitszeiten!$BF$25),0)</f>
        <v>0</v>
      </c>
      <c r="J69" s="740">
        <f>IF($A69&gt;" ",IF(Arbeitszeiten!$BH$25=0,IF(AND(K69&gt;360,K69&lt;=540),0,),Arbeitszeiten!$BG$25),0)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si="102"/>
        <v>0</v>
      </c>
      <c r="Q69" s="160">
        <f t="shared" si="103"/>
        <v>0</v>
      </c>
      <c r="R69" s="625">
        <f>IF(A69&gt;" ",Arbeitszeiten!$BJ$25,0)</f>
        <v>0</v>
      </c>
      <c r="S69" s="625">
        <f>IF(A69&gt;" ",Arbeitszeiten!$BK$25,0)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",Arbeitszeiten!BB26,)</f>
        <v>0</v>
      </c>
      <c r="F70" s="628">
        <f>IF($A70&gt;" ",Arbeitszeiten!BC26,)</f>
        <v>0</v>
      </c>
      <c r="G70" s="627">
        <f>IF($A70&gt;" ",Arbeitszeiten!BD26,)</f>
        <v>0</v>
      </c>
      <c r="H70" s="629">
        <f>IF($A70&gt;" ",Arbeitszeiten!BE26,)</f>
        <v>0</v>
      </c>
      <c r="I70" s="739">
        <f>IF($A70&gt;" ",IF(Arbeitszeiten!$BH$229=0,IF(K70&gt;540,0,0),Arbeitszeiten!$BF$26),0)</f>
        <v>0</v>
      </c>
      <c r="J70" s="740">
        <f>IF($A70&gt;" ",IF(Arbeitszeiten!$BH$26=0,IF(AND(K70&gt;360,K70&lt;=540),0,),Arbeitszeiten!$BG$26),0)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ref="P70:P73" si="115">INT(O70/60)</f>
        <v>0</v>
      </c>
      <c r="Q70" s="160">
        <f t="shared" ref="Q70:Q73" si="116">ROUND(MOD(O70,60),0)</f>
        <v>0</v>
      </c>
      <c r="R70" s="625">
        <f>IF(A70&gt;" ",Arbeitszeiten!$BJ$26,0)</f>
        <v>0</v>
      </c>
      <c r="S70" s="625">
        <f>IF(A70&gt;" ",Arbeitszeiten!$BK$26,0)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",Arbeitszeiten!BB27,)</f>
        <v>0</v>
      </c>
      <c r="F71" s="628">
        <f>IF($A71&gt;" ",Arbeitszeiten!BC27,)</f>
        <v>0</v>
      </c>
      <c r="G71" s="627">
        <f>IF($A71&gt;" ",Arbeitszeiten!BD27,)</f>
        <v>0</v>
      </c>
      <c r="H71" s="629">
        <f>IF($A71&gt;" ",Arbeitszeiten!BE27,)</f>
        <v>0</v>
      </c>
      <c r="I71" s="739">
        <f>IF($A71&gt;" ",IF(Arbeitszeiten!$BH$27=0,IF(K71&gt;540,0,0),Arbeitszeiten!$BF$27),0)</f>
        <v>0</v>
      </c>
      <c r="J71" s="740">
        <f>IF($A71&gt;" ",IF(Arbeitszeiten!$BH$27=0,IF(AND(K71&gt;360,K71&lt;=540),0,),Arbeitszeiten!$BG$27),0)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",Arbeitszeiten!$BJ$27,0)</f>
        <v>0</v>
      </c>
      <c r="S71" s="625">
        <f>IF(A71&gt;" ",Arbeitszeiten!$BK$27,0)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243">
        <f t="shared" ref="O72:O73" si="117">IF(E72="A",0,IF(E72="F",V72,IF(E72="U",V72,IF(E72="K",V72,K72-L72))))</f>
        <v>0</v>
      </c>
      <c r="P72" s="550">
        <f t="shared" si="115"/>
        <v>0</v>
      </c>
      <c r="Q72" s="160">
        <f t="shared" si="116"/>
        <v>0</v>
      </c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8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243">
        <f t="shared" si="117"/>
        <v>0</v>
      </c>
      <c r="P73" s="550">
        <f t="shared" si="115"/>
        <v>0</v>
      </c>
      <c r="Q73" s="160">
        <f t="shared" si="116"/>
        <v>0</v>
      </c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8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8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9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9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IF(Übersicht!K22="+",Übersicht!L22,)</f>
        <v>0</v>
      </c>
      <c r="O81" s="471">
        <f>(N81*60)+R81</f>
        <v>0</v>
      </c>
      <c r="P81" s="472"/>
      <c r="Q81" s="473"/>
      <c r="R81" s="470">
        <f>IF(Übersicht!K22="+",Übersicht!M22,)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IF(Übersicht!K22="-",Übersicht!L22,)</f>
        <v>0</v>
      </c>
      <c r="O83" s="471">
        <f>(N83*60)+R83</f>
        <v>0</v>
      </c>
      <c r="P83" s="472"/>
      <c r="Q83" s="473"/>
      <c r="R83" s="470">
        <f>IF(Übersicht!K22="-",Übersicht!M22,)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20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20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20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20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20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20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20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20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20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20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20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20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AC9:AC13"/>
    <mergeCell ref="G5:I5"/>
    <mergeCell ref="J5:M5"/>
    <mergeCell ref="G6:I6"/>
    <mergeCell ref="J6:M6"/>
    <mergeCell ref="I9:J9"/>
    <mergeCell ref="M9:N9"/>
    <mergeCell ref="R9:S9"/>
    <mergeCell ref="E10:H10"/>
    <mergeCell ref="I10:J10"/>
    <mergeCell ref="M10:N10"/>
    <mergeCell ref="P10:Q10"/>
    <mergeCell ref="R10:S10"/>
  </mergeCells>
  <conditionalFormatting sqref="Z15:Z19 Z24:Z29 Z34:Z39 Z44:Z49 Z54:Z59 Z64 Z77 M94">
    <cfRule type="cellIs" dxfId="13" priority="4" stopIfTrue="1" operator="equal">
      <formula>"-"</formula>
    </cfRule>
  </conditionalFormatting>
  <conditionalFormatting sqref="AA15:AA19 AA24:AA29 AA34:AA39 AA44:AA49 AA54:AA59 AA64 AA77">
    <cfRule type="expression" dxfId="12" priority="5" stopIfTrue="1">
      <formula>Z15="-"</formula>
    </cfRule>
  </conditionalFormatting>
  <conditionalFormatting sqref="AB15:AB19 AB24:AB29 AB34:AB39 AB44:AB49 AB54:AB59 AB64 AB77">
    <cfRule type="expression" dxfId="11" priority="6" stopIfTrue="1">
      <formula>Z15="-"</formula>
    </cfRule>
  </conditionalFormatting>
  <conditionalFormatting sqref="N94:R94">
    <cfRule type="expression" dxfId="10" priority="7" stopIfTrue="1">
      <formula>$M$94="-"</formula>
    </cfRule>
  </conditionalFormatting>
  <conditionalFormatting sqref="Z65:Z69 Z74">
    <cfRule type="cellIs" dxfId="9" priority="1" stopIfTrue="1" operator="equal">
      <formula>"-"</formula>
    </cfRule>
  </conditionalFormatting>
  <conditionalFormatting sqref="AA65:AA69 AA74">
    <cfRule type="expression" dxfId="8" priority="2" stopIfTrue="1">
      <formula>Z65="-"</formula>
    </cfRule>
  </conditionalFormatting>
  <conditionalFormatting sqref="AB65:AB69 AB74">
    <cfRule type="expression" dxfId="7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6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I17" sqref="I17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49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31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12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85"/>
      <c r="B10" s="581" t="s">
        <v>11</v>
      </c>
      <c r="C10" s="581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43435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7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8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82"/>
      <c r="J13" s="583"/>
      <c r="K13" s="250"/>
      <c r="L13" s="136"/>
      <c r="M13" s="582"/>
      <c r="N13" s="583"/>
      <c r="O13" s="136"/>
      <c r="P13" s="173"/>
      <c r="Q13" s="136"/>
      <c r="R13" s="54"/>
      <c r="S13" s="306"/>
      <c r="T13" s="793"/>
      <c r="U13" s="793"/>
      <c r="V13" s="58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f>IF($A15&gt;" ",Arbeitszeiten!BO21,)</f>
        <v>0</v>
      </c>
      <c r="F15" s="628">
        <f>IF($A15&gt;" ",Arbeitszeiten!BP21,)</f>
        <v>0</v>
      </c>
      <c r="G15" s="627">
        <f>IF($A15&gt;" ",Arbeitszeiten!BQ21,)</f>
        <v>0</v>
      </c>
      <c r="H15" s="629">
        <f>IF($A15&gt;" ",Arbeitszeiten!BR21,)</f>
        <v>0</v>
      </c>
      <c r="I15" s="739">
        <f>IF($A15&gt;" ",IF(Arbeitszeiten!$BU$21=0,IF(K15&gt;540,0,0),Arbeitszeiten!$BS$21),0)</f>
        <v>0</v>
      </c>
      <c r="J15" s="740">
        <f>IF($A15&gt;" ",IF(Arbeitszeiten!$BU$21=0,IF(AND(K15&gt;360,K15&lt;=540),0,),Arbeitszeiten!$BT$21),0)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9" si="5">INT(O15/60)</f>
        <v>0</v>
      </c>
      <c r="Q15" s="233">
        <f t="shared" ref="Q15:Q19" si="6">ROUND(MOD(O15,60),0)</f>
        <v>0</v>
      </c>
      <c r="R15" s="625">
        <f>IF(A15&gt;" ",Arbeitszeiten!$BW$21,0)</f>
        <v>0</v>
      </c>
      <c r="S15" s="625">
        <f>IF(A15&gt;" ",Arbeitszeiten!$BX$21,0)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",Arbeitszeiten!BO22,)</f>
        <v>0</v>
      </c>
      <c r="F16" s="628">
        <f>IF($A16&gt;" ",Arbeitszeiten!BP22,)</f>
        <v>0</v>
      </c>
      <c r="G16" s="627">
        <f>IF($A16&gt;" ",Arbeitszeiten!BQ22,)</f>
        <v>0</v>
      </c>
      <c r="H16" s="629">
        <f>IF($A16&gt;" ",Arbeitszeiten!BR22,)</f>
        <v>0</v>
      </c>
      <c r="I16" s="739">
        <f>IF($A16&gt;" ",IF(Arbeitszeiten!$BU$22=0,IF(K16&gt;540,0,0),Arbeitszeiten!$BS$22),0)</f>
        <v>0</v>
      </c>
      <c r="J16" s="740">
        <f>IF($A16&gt;" ",IF(Arbeitszeiten!$BU$22=0,IF(AND(K16&gt;360,K16&lt;=540),0,),Arbeitszeiten!$BT$22),0)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",Arbeitszeiten!$BW$22,0)</f>
        <v>0</v>
      </c>
      <c r="S16" s="625">
        <f>IF(A16&gt;" ",Arbeitszeiten!$BX$22,0)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 xml:space="preserve"> </v>
      </c>
      <c r="B17" s="143">
        <f>IF(C12=4,1,0)</f>
        <v>0</v>
      </c>
      <c r="C17" s="143">
        <f>IF(AND(B17=0,C16=0),0,C16+1)</f>
        <v>0</v>
      </c>
      <c r="D17" s="337" t="str">
        <f t="shared" si="0"/>
        <v xml:space="preserve"> </v>
      </c>
      <c r="E17" s="627">
        <f>IF($A17&gt;" ",Arbeitszeiten!BO23,)</f>
        <v>0</v>
      </c>
      <c r="F17" s="628">
        <f>IF($A17&gt;" ",Arbeitszeiten!BP23,)</f>
        <v>0</v>
      </c>
      <c r="G17" s="627">
        <f>IF($A17&gt;" ",Arbeitszeiten!BQ23,)</f>
        <v>0</v>
      </c>
      <c r="H17" s="629">
        <f>IF($A17&gt;" ",Arbeitszeiten!BR23,)</f>
        <v>0</v>
      </c>
      <c r="I17" s="739">
        <f>IF($A17&gt;" ",IF(Arbeitszeiten!$BU$23=0,IF(K17&gt;540,0,0),Arbeitszeiten!$BS$23),0)</f>
        <v>0</v>
      </c>
      <c r="J17" s="740">
        <f>IF($A17&gt;" ",IF(Arbeitszeiten!$BU$23=0,IF(AND(K17&gt;360,K17&lt;=540),0,),Arbeitszeiten!$BT$23),0)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",Arbeitszeiten!$BW$23,0)</f>
        <v>0</v>
      </c>
      <c r="S17" s="625">
        <f>IF(A17&gt;" ",Arbeitszeiten!$BX$23,0)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 xml:space="preserve"> </v>
      </c>
      <c r="B18" s="143">
        <f>IF(C12=5,1,0)</f>
        <v>0</v>
      </c>
      <c r="C18" s="143">
        <f>IF(AND(B18=0,C17=0),0,C17+1)</f>
        <v>0</v>
      </c>
      <c r="D18" s="337" t="str">
        <f t="shared" si="0"/>
        <v xml:space="preserve"> </v>
      </c>
      <c r="E18" s="627">
        <f>IF($A18&gt;" ",Arbeitszeiten!BO24,)</f>
        <v>0</v>
      </c>
      <c r="F18" s="628">
        <f>IF($A18&gt;" ",Arbeitszeiten!BP24,)</f>
        <v>0</v>
      </c>
      <c r="G18" s="627">
        <f>IF($A18&gt;" ",Arbeitszeiten!BQ24,)</f>
        <v>0</v>
      </c>
      <c r="H18" s="629">
        <f>IF($A18&gt;" ",Arbeitszeiten!BR24,)</f>
        <v>0</v>
      </c>
      <c r="I18" s="739">
        <f>IF($A18&gt;" ",IF(Arbeitszeiten!$BU$24=0,IF(K18&gt;540,0,0),Arbeitszeiten!$BS$24),0)</f>
        <v>0</v>
      </c>
      <c r="J18" s="740">
        <f>IF($A18&gt;" ",IF(Arbeitszeiten!$BU$24=0,IF(AND(K18&gt;360,K18&lt;=540),0,),Arbeitszeiten!$BT$24),0)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",Arbeitszeiten!$BW$24,0)</f>
        <v>0</v>
      </c>
      <c r="S18" s="625">
        <f>IF(A18&gt;" ",Arbeitszeiten!$BX$24,0)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 xml:space="preserve"> </v>
      </c>
      <c r="B19" s="143">
        <f>IF(C12=6,1,0)</f>
        <v>0</v>
      </c>
      <c r="C19" s="143">
        <f>IF(AND(B19=0,C18=0),0,C18+1)</f>
        <v>0</v>
      </c>
      <c r="D19" s="337" t="str">
        <f t="shared" si="0"/>
        <v xml:space="preserve"> </v>
      </c>
      <c r="E19" s="627">
        <f>IF($A19&gt;" ",Arbeitszeiten!BO25,)</f>
        <v>0</v>
      </c>
      <c r="F19" s="628">
        <f>IF($A19&gt;" ",Arbeitszeiten!BP25,)</f>
        <v>0</v>
      </c>
      <c r="G19" s="627">
        <f>IF($A19&gt;" ",Arbeitszeiten!BQ25,)</f>
        <v>0</v>
      </c>
      <c r="H19" s="629">
        <f>IF($A19&gt;" ",Arbeitszeiten!BR25,)</f>
        <v>0</v>
      </c>
      <c r="I19" s="739">
        <f>IF($A19&gt;" ",IF(Arbeitszeiten!$BU$25=0,IF(K19&gt;540,0,0),Arbeitszeiten!$BS$25),0)</f>
        <v>0</v>
      </c>
      <c r="J19" s="740">
        <f>IF($A19&gt;" ",IF(Arbeitszeiten!$BU$25=0,IF(AND(K19&gt;360,K19&lt;=540),0,),Arbeitszeiten!$BT$25),0)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si="5"/>
        <v>0</v>
      </c>
      <c r="Q19" s="160">
        <f t="shared" si="6"/>
        <v>0</v>
      </c>
      <c r="R19" s="625">
        <f>IF(A19&gt;" ",Arbeitszeiten!$BW$25,0)</f>
        <v>0</v>
      </c>
      <c r="S19" s="625">
        <f>IF(A19&gt;" ",Arbeitszeiten!$BX$25,0)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1</v>
      </c>
      <c r="C20" s="143">
        <f t="shared" ref="C20:C21" si="17">IF(AND(B20=0,C19=0),0,C19+1)</f>
        <v>1</v>
      </c>
      <c r="D20" s="349">
        <f t="shared" si="0"/>
        <v>1</v>
      </c>
      <c r="E20" s="627">
        <f>IF($A20&gt;" ",Arbeitszeiten!BO26,)</f>
        <v>0</v>
      </c>
      <c r="F20" s="628">
        <f>IF($A20&gt;" ",Arbeitszeiten!BP26,)</f>
        <v>0</v>
      </c>
      <c r="G20" s="627">
        <f>IF($A20&gt;" ",Arbeitszeiten!BQ26,)</f>
        <v>0</v>
      </c>
      <c r="H20" s="629">
        <f>IF($A20&gt;" ",Arbeitszeiten!BR26,)</f>
        <v>0</v>
      </c>
      <c r="I20" s="739">
        <f>IF($A20&gt;" ",IF(Arbeitszeiten!$BU$229=0,IF(K20&gt;540,0,0),Arbeitszeiten!$BS$26),0)</f>
        <v>0</v>
      </c>
      <c r="J20" s="740">
        <f>IF($A20&gt;" ",IF(Arbeitszeiten!$BU$26=0,IF(AND(K20&gt;360,K20&lt;=540),0,),Arbeitszeiten!$BT$26),0)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ref="P20:P21" si="18">INT(O20/60)</f>
        <v>0</v>
      </c>
      <c r="Q20" s="160">
        <f t="shared" ref="Q20:Q21" si="19">ROUND(MOD(O20,60),0)</f>
        <v>0</v>
      </c>
      <c r="R20" s="625">
        <f>IF(A20&gt;" ",Arbeitszeiten!$BW$26,0)</f>
        <v>0</v>
      </c>
      <c r="S20" s="625">
        <f>IF(A20&gt;" ",Arbeitszeiten!$BX$26,0)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7"/>
        <v>2</v>
      </c>
      <c r="D21" s="349">
        <f t="shared" si="0"/>
        <v>2</v>
      </c>
      <c r="E21" s="627">
        <f>IF($A21&gt;" ",Arbeitszeiten!BO27,)</f>
        <v>0</v>
      </c>
      <c r="F21" s="628">
        <f>IF($A21&gt;" ",Arbeitszeiten!BP27,)</f>
        <v>0</v>
      </c>
      <c r="G21" s="627">
        <f>IF($A21&gt;" ",Arbeitszeiten!BQ27,)</f>
        <v>0</v>
      </c>
      <c r="H21" s="629">
        <f>IF($A21&gt;" ",Arbeitszeiten!BR27,)</f>
        <v>0</v>
      </c>
      <c r="I21" s="739">
        <f>IF($A21&gt;" ",IF(Arbeitszeiten!$BU$27=0,IF(K21&gt;540,0,0),Arbeitszeiten!$BS$27),0)</f>
        <v>0</v>
      </c>
      <c r="J21" s="740">
        <f>IF($A21&gt;" ",IF(Arbeitszeiten!$BU$27=0,IF(AND(K21&gt;360,K21&lt;=540),0,),Arbeitszeiten!$BT$27),0)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8"/>
        <v>0</v>
      </c>
      <c r="Q21" s="160">
        <f t="shared" si="19"/>
        <v>0</v>
      </c>
      <c r="R21" s="625">
        <f>IF(A21&gt;" ",Arbeitszeiten!$BW$27,0)</f>
        <v>0</v>
      </c>
      <c r="S21" s="625">
        <f>IF(A21&gt;" ",Arbeitszeiten!$BX$27,0)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3</v>
      </c>
      <c r="D25" s="337">
        <f t="shared" ref="D25:D31" si="21">IF($G$5=0," ",IF(C25=0," ",C25))</f>
        <v>3</v>
      </c>
      <c r="E25" s="627">
        <f>IF($A25&gt;" ",Arbeitszeiten!BO21,)</f>
        <v>0</v>
      </c>
      <c r="F25" s="628">
        <f>IF($A25&gt;" ",Arbeitszeiten!BP21,)</f>
        <v>0</v>
      </c>
      <c r="G25" s="627">
        <f>IF($A25&gt;" ",Arbeitszeiten!BQ21,)</f>
        <v>0</v>
      </c>
      <c r="H25" s="629">
        <f>IF($A25&gt;" ",Arbeitszeiten!BR21,)</f>
        <v>0</v>
      </c>
      <c r="I25" s="739">
        <f>IF($A25&gt;" ",IF(Arbeitszeiten!$BU$21=0,IF(K25&gt;540,0,0),Arbeitszeiten!$BS$21),0)</f>
        <v>0</v>
      </c>
      <c r="J25" s="740">
        <f>IF($A25&gt;" ",IF(Arbeitszeiten!$BU$21=0,IF(AND(K25&gt;360,K25&lt;=540),0,),Arbeitszeiten!$BT$21),0)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9" si="26">INT(O25/60)</f>
        <v>0</v>
      </c>
      <c r="Q25" s="160">
        <f t="shared" ref="Q25:Q29" si="27">ROUND(MOD(O25,60),0)</f>
        <v>0</v>
      </c>
      <c r="R25" s="625">
        <f>IF(A25&gt;" ",Arbeitszeiten!$BW$21,0)</f>
        <v>0</v>
      </c>
      <c r="S25" s="625">
        <f>IF(A25&gt;" ",Arbeitszeiten!$BX$21,0)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4</v>
      </c>
      <c r="D26" s="337">
        <f t="shared" si="21"/>
        <v>4</v>
      </c>
      <c r="E26" s="627">
        <f>IF($A26&gt;" ",Arbeitszeiten!BO22,)</f>
        <v>0</v>
      </c>
      <c r="F26" s="628">
        <f>IF($A26&gt;" ",Arbeitszeiten!BP22,)</f>
        <v>0</v>
      </c>
      <c r="G26" s="627">
        <f>IF($A26&gt;" ",Arbeitszeiten!BQ22,)</f>
        <v>0</v>
      </c>
      <c r="H26" s="629">
        <f>IF($A26&gt;" ",Arbeitszeiten!BR22,)</f>
        <v>0</v>
      </c>
      <c r="I26" s="739">
        <f>IF($A26&gt;" ",IF(Arbeitszeiten!$BU$22=0,IF(K26&gt;540,0,0),Arbeitszeiten!$BS$22),0)</f>
        <v>0</v>
      </c>
      <c r="J26" s="740">
        <f>IF($A26&gt;" ",IF(Arbeitszeiten!$BU$22=0,IF(AND(K26&gt;360,K26&lt;=540),0,),Arbeitszeiten!$BT$22),0)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",Arbeitszeiten!$BW$22,0)</f>
        <v>0</v>
      </c>
      <c r="S26" s="625">
        <f>IF(A26&gt;" ",Arbeitszeiten!$BX$22,0)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5</v>
      </c>
      <c r="D27" s="337">
        <f t="shared" si="21"/>
        <v>5</v>
      </c>
      <c r="E27" s="627">
        <f>IF($A27&gt;" ",Arbeitszeiten!BO23,)</f>
        <v>0</v>
      </c>
      <c r="F27" s="628">
        <f>IF($A27&gt;" ",Arbeitszeiten!BP23,)</f>
        <v>0</v>
      </c>
      <c r="G27" s="627">
        <f>IF($A27&gt;" ",Arbeitszeiten!BQ23,)</f>
        <v>0</v>
      </c>
      <c r="H27" s="629">
        <f>IF($A27&gt;" ",Arbeitszeiten!BR23,)</f>
        <v>0</v>
      </c>
      <c r="I27" s="739">
        <f>IF($A27&gt;" ",IF(Arbeitszeiten!$BU$23=0,IF(K27&gt;540,0,0),Arbeitszeiten!$BS$23),0)</f>
        <v>0</v>
      </c>
      <c r="J27" s="740">
        <f>IF($A27&gt;" ",IF(Arbeitszeiten!$BU$23=0,IF(AND(K27&gt;360,K27&lt;=540),0,),Arbeitszeiten!$BT$23),0)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",Arbeitszeiten!$BW$23,0)</f>
        <v>0</v>
      </c>
      <c r="S27" s="625">
        <f>IF(A27&gt;" ",Arbeitszeiten!$BX$23,0)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6</v>
      </c>
      <c r="D28" s="337">
        <f t="shared" si="21"/>
        <v>6</v>
      </c>
      <c r="E28" s="627">
        <f>IF($A28&gt;" ",Arbeitszeiten!BO24,)</f>
        <v>0</v>
      </c>
      <c r="F28" s="628">
        <f>IF($A28&gt;" ",Arbeitszeiten!BP24,)</f>
        <v>0</v>
      </c>
      <c r="G28" s="627">
        <f>IF($A28&gt;" ",Arbeitszeiten!BQ24,)</f>
        <v>0</v>
      </c>
      <c r="H28" s="629">
        <f>IF($A28&gt;" ",Arbeitszeiten!BR24,)</f>
        <v>0</v>
      </c>
      <c r="I28" s="739">
        <f>IF($A28&gt;" ",IF(Arbeitszeiten!$BU$24=0,IF(K28&gt;540,0,0),Arbeitszeiten!$BS$24),0)</f>
        <v>0</v>
      </c>
      <c r="J28" s="740">
        <f>IF($A28&gt;" ",IF(Arbeitszeiten!$BU$24=0,IF(AND(K28&gt;360,K28&lt;=540),0,),Arbeitszeiten!$BT$24),0)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",Arbeitszeiten!$BW$24,0)</f>
        <v>0</v>
      </c>
      <c r="S28" s="625">
        <f>IF(A28&gt;" ",Arbeitszeiten!$BX$24,0)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7</v>
      </c>
      <c r="D29" s="337">
        <f t="shared" si="21"/>
        <v>7</v>
      </c>
      <c r="E29" s="627">
        <f>IF($A29&gt;" ",Arbeitszeiten!BO25,)</f>
        <v>0</v>
      </c>
      <c r="F29" s="628">
        <f>IF($A29&gt;" ",Arbeitszeiten!BP25,)</f>
        <v>0</v>
      </c>
      <c r="G29" s="627">
        <f>IF($A29&gt;" ",Arbeitszeiten!BQ25,)</f>
        <v>0</v>
      </c>
      <c r="H29" s="629">
        <f>IF($A29&gt;" ",Arbeitszeiten!BR25,)</f>
        <v>0</v>
      </c>
      <c r="I29" s="739">
        <f>IF($A29&gt;" ",IF(Arbeitszeiten!$BU$25=0,IF(K29&gt;540,0,0),Arbeitszeiten!$BS$25),0)</f>
        <v>0</v>
      </c>
      <c r="J29" s="740">
        <f>IF($A29&gt;" ",IF(Arbeitszeiten!$BU$25=0,IF(AND(K29&gt;360,K29&lt;=540),0,),Arbeitszeiten!$BT$25),0)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si="26"/>
        <v>0</v>
      </c>
      <c r="Q29" s="160">
        <f t="shared" si="27"/>
        <v>0</v>
      </c>
      <c r="R29" s="625">
        <f>IF(A29&gt;" ",Arbeitszeiten!$BW$25,0)</f>
        <v>0</v>
      </c>
      <c r="S29" s="625">
        <f>IF(A29&gt;" ",Arbeitszeiten!$BX$25,0)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8</v>
      </c>
      <c r="D30" s="337">
        <f t="shared" si="21"/>
        <v>8</v>
      </c>
      <c r="E30" s="627">
        <f>IF($A30&gt;" ",Arbeitszeiten!BO26,)</f>
        <v>0</v>
      </c>
      <c r="F30" s="628">
        <f>IF($A30&gt;" ",Arbeitszeiten!BP26,)</f>
        <v>0</v>
      </c>
      <c r="G30" s="627">
        <f>IF($A30&gt;" ",Arbeitszeiten!BQ26,)</f>
        <v>0</v>
      </c>
      <c r="H30" s="629">
        <f>IF($A30&gt;" ",Arbeitszeiten!BR26,)</f>
        <v>0</v>
      </c>
      <c r="I30" s="739">
        <f>IF($A30&gt;" ",IF(Arbeitszeiten!$BU$229=0,IF(K30&gt;540,0,0),Arbeitszeiten!$BS$26),0)</f>
        <v>0</v>
      </c>
      <c r="J30" s="740">
        <f>IF($A30&gt;" ",IF(Arbeitszeiten!$BU$26=0,IF(AND(K30&gt;360,K30&lt;=540),0,),Arbeitszeiten!$BT$26),0)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ref="P30:P31" si="39">INT(O30/60)</f>
        <v>0</v>
      </c>
      <c r="Q30" s="160">
        <f t="shared" ref="Q30:Q31" si="40">ROUND(MOD(O30,60),0)</f>
        <v>0</v>
      </c>
      <c r="R30" s="625">
        <f>IF(A30&gt;" ",Arbeitszeiten!$BW$26,0)</f>
        <v>0</v>
      </c>
      <c r="S30" s="625">
        <f>IF(A30&gt;" ",Arbeitszeiten!$BX$26,0)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9</v>
      </c>
      <c r="D31" s="337">
        <f t="shared" si="21"/>
        <v>9</v>
      </c>
      <c r="E31" s="627">
        <f>IF($A31&gt;" ",Arbeitszeiten!BO27,)</f>
        <v>0</v>
      </c>
      <c r="F31" s="628">
        <f>IF($A31&gt;" ",Arbeitszeiten!BP27,)</f>
        <v>0</v>
      </c>
      <c r="G31" s="627">
        <f>IF($A31&gt;" ",Arbeitszeiten!BQ27,)</f>
        <v>0</v>
      </c>
      <c r="H31" s="629">
        <f>IF($A31&gt;" ",Arbeitszeiten!BR27,)</f>
        <v>0</v>
      </c>
      <c r="I31" s="739">
        <f>IF($A31&gt;" ",IF(Arbeitszeiten!$BU$27=0,IF(K31&gt;540,0,0),Arbeitszeiten!$BS$27),0)</f>
        <v>0</v>
      </c>
      <c r="J31" s="740">
        <f>IF($A31&gt;" ",IF(Arbeitszeiten!$BU$27=0,IF(AND(K31&gt;360,K31&lt;=540),0,),Arbeitszeiten!$BT$27),0)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",Arbeitszeiten!$BW$27,0)</f>
        <v>0</v>
      </c>
      <c r="S31" s="625">
        <f>IF(A31&gt;" ",Arbeitszeiten!$BX$27,0)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10</v>
      </c>
      <c r="D35" s="337">
        <f t="shared" ref="D35:D41" si="41">IF($G$5=0," ",IF(C35=0," ",C35))</f>
        <v>10</v>
      </c>
      <c r="E35" s="627">
        <f>IF($A35&gt;" ",Arbeitszeiten!BO21,)</f>
        <v>0</v>
      </c>
      <c r="F35" s="628">
        <f>IF($A35&gt;" ",Arbeitszeiten!BP21,)</f>
        <v>0</v>
      </c>
      <c r="G35" s="627">
        <f>IF($A35&gt;" ",Arbeitszeiten!BQ21,)</f>
        <v>0</v>
      </c>
      <c r="H35" s="629">
        <f>IF($A35&gt;" ",Arbeitszeiten!BR21,)</f>
        <v>0</v>
      </c>
      <c r="I35" s="739">
        <f>IF($A35&gt;" ",IF(Arbeitszeiten!$BU$21=0,IF(K35&gt;540,0,0),Arbeitszeiten!$BS$21),0)</f>
        <v>0</v>
      </c>
      <c r="J35" s="740">
        <f>IF($A35&gt;" ",IF(Arbeitszeiten!$BU$21=0,IF(AND(K35&gt;360,K35&lt;=540),0,),Arbeitszeiten!$BT$21),0)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9" si="45">INT(O35/60)</f>
        <v>0</v>
      </c>
      <c r="Q35" s="160">
        <f t="shared" ref="Q35:Q39" si="46">ROUND(MOD(O35,60),0)</f>
        <v>0</v>
      </c>
      <c r="R35" s="625">
        <f>IF(A35&gt;" ",Arbeitszeiten!$BW$21,0)</f>
        <v>0</v>
      </c>
      <c r="S35" s="625">
        <f>IF(A35&gt;" ",Arbeitszeiten!$BX$21,0)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11</v>
      </c>
      <c r="D36" s="337">
        <f t="shared" si="41"/>
        <v>11</v>
      </c>
      <c r="E36" s="627">
        <f>IF($A36&gt;" ",Arbeitszeiten!BO22,)</f>
        <v>0</v>
      </c>
      <c r="F36" s="628">
        <f>IF($A36&gt;" ",Arbeitszeiten!BP22,)</f>
        <v>0</v>
      </c>
      <c r="G36" s="627">
        <f>IF($A36&gt;" ",Arbeitszeiten!BQ22,)</f>
        <v>0</v>
      </c>
      <c r="H36" s="629">
        <f>IF($A36&gt;" ",Arbeitszeiten!BR22,)</f>
        <v>0</v>
      </c>
      <c r="I36" s="739">
        <f>IF($A36&gt;" ",IF(Arbeitszeiten!$BU$22=0,IF(K36&gt;540,0,0),Arbeitszeiten!$BS$22),0)</f>
        <v>0</v>
      </c>
      <c r="J36" s="740">
        <f>IF($A36&gt;" ",IF(Arbeitszeiten!$BU$22=0,IF(AND(K36&gt;360,K36&lt;=540),0,),Arbeitszeiten!$BT$22),0)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",Arbeitszeiten!$BW$22,0)</f>
        <v>0</v>
      </c>
      <c r="S36" s="625">
        <f>IF(A36&gt;" ",Arbeitszeiten!$BX$22,0)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12</v>
      </c>
      <c r="D37" s="337">
        <f t="shared" si="41"/>
        <v>12</v>
      </c>
      <c r="E37" s="627">
        <f>IF($A37&gt;" ",Arbeitszeiten!BO23,)</f>
        <v>0</v>
      </c>
      <c r="F37" s="628">
        <f>IF($A37&gt;" ",Arbeitszeiten!BP23,)</f>
        <v>0</v>
      </c>
      <c r="G37" s="627">
        <f>IF($A37&gt;" ",Arbeitszeiten!BQ23,)</f>
        <v>0</v>
      </c>
      <c r="H37" s="629">
        <f>IF($A37&gt;" ",Arbeitszeiten!BR23,)</f>
        <v>0</v>
      </c>
      <c r="I37" s="739">
        <f>IF($A37&gt;" ",IF(Arbeitszeiten!$BU$23=0,IF(K37&gt;540,0,0),Arbeitszeiten!$BS$23),0)</f>
        <v>0</v>
      </c>
      <c r="J37" s="740">
        <f>IF($A37&gt;" ",IF(Arbeitszeiten!$BU$23=0,IF(AND(K37&gt;360,K37&lt;=540),0,),Arbeitszeiten!$BT$23),0)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",Arbeitszeiten!$BW$23,0)</f>
        <v>0</v>
      </c>
      <c r="S37" s="625">
        <f>IF(A37&gt;" ",Arbeitszeiten!$BX$23,0)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13</v>
      </c>
      <c r="D38" s="337">
        <f t="shared" si="41"/>
        <v>13</v>
      </c>
      <c r="E38" s="627">
        <f>IF($A38&gt;" ",Arbeitszeiten!BO24,)</f>
        <v>0</v>
      </c>
      <c r="F38" s="628">
        <f>IF($A38&gt;" ",Arbeitszeiten!BP24,)</f>
        <v>0</v>
      </c>
      <c r="G38" s="627">
        <f>IF($A38&gt;" ",Arbeitszeiten!BQ24,)</f>
        <v>0</v>
      </c>
      <c r="H38" s="629">
        <f>IF($A38&gt;" ",Arbeitszeiten!BR24,)</f>
        <v>0</v>
      </c>
      <c r="I38" s="739">
        <f>IF($A38&gt;" ",IF(Arbeitszeiten!$BU$24=0,IF(K38&gt;540,0,0),Arbeitszeiten!$BS$24),0)</f>
        <v>0</v>
      </c>
      <c r="J38" s="740">
        <f>IF($A38&gt;" ",IF(Arbeitszeiten!$BU$24=0,IF(AND(K38&gt;360,K38&lt;=540),0,),Arbeitszeiten!$BT$24),0)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",Arbeitszeiten!$BW$24,0)</f>
        <v>0</v>
      </c>
      <c r="S38" s="625">
        <f>IF(A38&gt;" ",Arbeitszeiten!$BX$24,0)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14</v>
      </c>
      <c r="D39" s="337">
        <f t="shared" si="41"/>
        <v>14</v>
      </c>
      <c r="E39" s="627">
        <f>IF($A39&gt;" ",Arbeitszeiten!BO25,)</f>
        <v>0</v>
      </c>
      <c r="F39" s="628">
        <f>IF($A39&gt;" ",Arbeitszeiten!BP25,)</f>
        <v>0</v>
      </c>
      <c r="G39" s="627">
        <f>IF($A39&gt;" ",Arbeitszeiten!BQ25,)</f>
        <v>0</v>
      </c>
      <c r="H39" s="629">
        <f>IF($A39&gt;" ",Arbeitszeiten!BR25,)</f>
        <v>0</v>
      </c>
      <c r="I39" s="739">
        <f>IF($A39&gt;" ",IF(Arbeitszeiten!$BU$25=0,IF(K39&gt;540,0,0),Arbeitszeiten!$BS$25),0)</f>
        <v>0</v>
      </c>
      <c r="J39" s="740">
        <f>IF($A39&gt;" ",IF(Arbeitszeiten!$BU$25=0,IF(AND(K39&gt;360,K39&lt;=540),0,),Arbeitszeiten!$BT$25),0)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si="45"/>
        <v>0</v>
      </c>
      <c r="Q39" s="160">
        <f t="shared" si="46"/>
        <v>0</v>
      </c>
      <c r="R39" s="625">
        <f>IF(A39&gt;" ",Arbeitszeiten!$BW$25,0)</f>
        <v>0</v>
      </c>
      <c r="S39" s="625">
        <f>IF(A39&gt;" ",Arbeitszeiten!$BX$25,0)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15</v>
      </c>
      <c r="D40" s="337">
        <f t="shared" si="41"/>
        <v>15</v>
      </c>
      <c r="E40" s="627">
        <f>IF($A40&gt;" ",Arbeitszeiten!BO26,)</f>
        <v>0</v>
      </c>
      <c r="F40" s="628">
        <f>IF($A40&gt;" ",Arbeitszeiten!BP26,)</f>
        <v>0</v>
      </c>
      <c r="G40" s="627">
        <f>IF($A40&gt;" ",Arbeitszeiten!BQ26,)</f>
        <v>0</v>
      </c>
      <c r="H40" s="629">
        <f>IF($A40&gt;" ",Arbeitszeiten!BR26,)</f>
        <v>0</v>
      </c>
      <c r="I40" s="739">
        <f>IF($A40&gt;" ",IF(Arbeitszeiten!$BU$229=0,IF(K40&gt;540,0,0),Arbeitszeiten!$BS$26),0)</f>
        <v>0</v>
      </c>
      <c r="J40" s="740">
        <f>IF($A40&gt;" ",IF(Arbeitszeiten!$BU$26=0,IF(AND(K40&gt;360,K40&lt;=540),0,),Arbeitszeiten!$BT$26),0)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ref="P40:P41" si="58">INT(O40/60)</f>
        <v>0</v>
      </c>
      <c r="Q40" s="160">
        <f t="shared" ref="Q40:Q41" si="59">ROUND(MOD(O40,60),0)</f>
        <v>0</v>
      </c>
      <c r="R40" s="625">
        <f>IF(A40&gt;" ",Arbeitszeiten!$BW$26,0)</f>
        <v>0</v>
      </c>
      <c r="S40" s="625">
        <f>IF(A40&gt;" ",Arbeitszeiten!$BX$26,0)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16</v>
      </c>
      <c r="D41" s="337">
        <f t="shared" si="41"/>
        <v>16</v>
      </c>
      <c r="E41" s="627">
        <f>IF($A41&gt;" ",Arbeitszeiten!BO27,)</f>
        <v>0</v>
      </c>
      <c r="F41" s="628">
        <f>IF($A41&gt;" ",Arbeitszeiten!BP27,)</f>
        <v>0</v>
      </c>
      <c r="G41" s="627">
        <f>IF($A41&gt;" ",Arbeitszeiten!BQ27,)</f>
        <v>0</v>
      </c>
      <c r="H41" s="629">
        <f>IF($A41&gt;" ",Arbeitszeiten!BR27,)</f>
        <v>0</v>
      </c>
      <c r="I41" s="739">
        <f>IF($A41&gt;" ",IF(Arbeitszeiten!$BU$27=0,IF(K41&gt;540,0,0),Arbeitszeiten!$BS$27),0)</f>
        <v>0</v>
      </c>
      <c r="J41" s="740">
        <f>IF($A41&gt;" ",IF(Arbeitszeiten!$BU$27=0,IF(AND(K41&gt;360,K41&lt;=540),0,),Arbeitszeiten!$BT$27),0)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",Arbeitszeiten!$BW$27,0)</f>
        <v>0</v>
      </c>
      <c r="S41" s="625">
        <f>IF(A41&gt;" ",Arbeitszeiten!$BX$27,0)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17</v>
      </c>
      <c r="D45" s="337">
        <f t="shared" ref="D45:D51" si="60">IF($G$5=0," ",IF(C45=0," ",C45))</f>
        <v>17</v>
      </c>
      <c r="E45" s="627">
        <f>IF($A45&gt;" ",Arbeitszeiten!BO21,)</f>
        <v>0</v>
      </c>
      <c r="F45" s="628">
        <f>IF($A45&gt;" ",Arbeitszeiten!BP21,)</f>
        <v>0</v>
      </c>
      <c r="G45" s="627">
        <f>IF($A45&gt;" ",Arbeitszeiten!BQ21,)</f>
        <v>0</v>
      </c>
      <c r="H45" s="629">
        <f>IF($A45&gt;" ",Arbeitszeiten!BR21,)</f>
        <v>0</v>
      </c>
      <c r="I45" s="739">
        <f>IF($A45&gt;" ",IF(Arbeitszeiten!$BU$21=0,IF(K45&gt;540,0,0),Arbeitszeiten!$BS$21),0)</f>
        <v>0</v>
      </c>
      <c r="J45" s="740">
        <f>IF($A45&gt;" ",IF(Arbeitszeiten!$BU$21=0,IF(AND(K45&gt;360,K45&lt;=540),0,),Arbeitszeiten!$BT$21),0)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9" si="64">INT(O45/60)</f>
        <v>0</v>
      </c>
      <c r="Q45" s="160">
        <f t="shared" ref="Q45:Q49" si="65">ROUND(MOD(O45,60),0)</f>
        <v>0</v>
      </c>
      <c r="R45" s="625">
        <f>IF(A45&gt;" ",Arbeitszeiten!$BW$21,0)</f>
        <v>0</v>
      </c>
      <c r="S45" s="625">
        <f>IF(A45&gt;" ",Arbeitszeiten!$BX$21,0)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18</v>
      </c>
      <c r="D46" s="337">
        <f t="shared" si="60"/>
        <v>18</v>
      </c>
      <c r="E46" s="627">
        <f>IF($A46&gt;" ",Arbeitszeiten!BO22,)</f>
        <v>0</v>
      </c>
      <c r="F46" s="628">
        <f>IF($A46&gt;" ",Arbeitszeiten!BP22,)</f>
        <v>0</v>
      </c>
      <c r="G46" s="627">
        <f>IF($A46&gt;" ",Arbeitszeiten!BQ22,)</f>
        <v>0</v>
      </c>
      <c r="H46" s="629">
        <f>IF($A46&gt;" ",Arbeitszeiten!BR22,)</f>
        <v>0</v>
      </c>
      <c r="I46" s="739">
        <f>IF($A46&gt;" ",IF(Arbeitszeiten!$BU$22=0,IF(K46&gt;540,0,0),Arbeitszeiten!$BS$22),0)</f>
        <v>0</v>
      </c>
      <c r="J46" s="740">
        <f>IF($A46&gt;" ",IF(Arbeitszeiten!$BU$22=0,IF(AND(K46&gt;360,K46&lt;=540),0,),Arbeitszeiten!$BT$22),0)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",Arbeitszeiten!$BW$22,0)</f>
        <v>0</v>
      </c>
      <c r="S46" s="625">
        <f>IF(A46&gt;" ",Arbeitszeiten!$BX$22,0)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19</v>
      </c>
      <c r="D47" s="337">
        <f t="shared" si="60"/>
        <v>19</v>
      </c>
      <c r="E47" s="627">
        <f>IF($A47&gt;" ",Arbeitszeiten!BO23,)</f>
        <v>0</v>
      </c>
      <c r="F47" s="628">
        <f>IF($A47&gt;" ",Arbeitszeiten!BP23,)</f>
        <v>0</v>
      </c>
      <c r="G47" s="627">
        <f>IF($A47&gt;" ",Arbeitszeiten!BQ23,)</f>
        <v>0</v>
      </c>
      <c r="H47" s="629">
        <f>IF($A47&gt;" ",Arbeitszeiten!BR23,)</f>
        <v>0</v>
      </c>
      <c r="I47" s="739">
        <f>IF($A47&gt;" ",IF(Arbeitszeiten!$BU$23=0,IF(K47&gt;540,0,0),Arbeitszeiten!$BS$23),0)</f>
        <v>0</v>
      </c>
      <c r="J47" s="740">
        <f>IF($A47&gt;" ",IF(Arbeitszeiten!$BU$23=0,IF(AND(K47&gt;360,K47&lt;=540),0,),Arbeitszeiten!$BT$23),0)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",Arbeitszeiten!$BW$23,0)</f>
        <v>0</v>
      </c>
      <c r="S47" s="625">
        <f>IF(A47&gt;" ",Arbeitszeiten!$BX$23,0)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20</v>
      </c>
      <c r="D48" s="337">
        <f t="shared" si="60"/>
        <v>20</v>
      </c>
      <c r="E48" s="627">
        <f>IF($A48&gt;" ",Arbeitszeiten!BO24,)</f>
        <v>0</v>
      </c>
      <c r="F48" s="628">
        <f>IF($A48&gt;" ",Arbeitszeiten!BP24,)</f>
        <v>0</v>
      </c>
      <c r="G48" s="627">
        <f>IF($A48&gt;" ",Arbeitszeiten!BQ24,)</f>
        <v>0</v>
      </c>
      <c r="H48" s="629">
        <f>IF($A48&gt;" ",Arbeitszeiten!BR24,)</f>
        <v>0</v>
      </c>
      <c r="I48" s="739">
        <f>IF($A48&gt;" ",IF(Arbeitszeiten!$BU$24=0,IF(K48&gt;540,0,0),Arbeitszeiten!$BS$24),0)</f>
        <v>0</v>
      </c>
      <c r="J48" s="740">
        <f>IF($A48&gt;" ",IF(Arbeitszeiten!$BU$24=0,IF(AND(K48&gt;360,K48&lt;=540),0,),Arbeitszeiten!$BT$24),0)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",Arbeitszeiten!$BW$24,0)</f>
        <v>0</v>
      </c>
      <c r="S48" s="625">
        <f>IF(A48&gt;" ",Arbeitszeiten!$BX$24,0)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21</v>
      </c>
      <c r="D49" s="337">
        <f t="shared" si="60"/>
        <v>21</v>
      </c>
      <c r="E49" s="627">
        <f>IF($A49&gt;" ",Arbeitszeiten!BO25,)</f>
        <v>0</v>
      </c>
      <c r="F49" s="628">
        <f>IF($A49&gt;" ",Arbeitszeiten!BP25,)</f>
        <v>0</v>
      </c>
      <c r="G49" s="627">
        <f>IF($A49&gt;" ",Arbeitszeiten!BQ25,)</f>
        <v>0</v>
      </c>
      <c r="H49" s="629">
        <f>IF($A49&gt;" ",Arbeitszeiten!BR25,)</f>
        <v>0</v>
      </c>
      <c r="I49" s="739">
        <f>IF($A49&gt;" ",IF(Arbeitszeiten!$BU$25=0,IF(K49&gt;540,0,0),Arbeitszeiten!$BS$25),0)</f>
        <v>0</v>
      </c>
      <c r="J49" s="740">
        <f>IF($A49&gt;" ",IF(Arbeitszeiten!$BU$25=0,IF(AND(K49&gt;360,K49&lt;=540),0,),Arbeitszeiten!$BT$25),0)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si="64"/>
        <v>0</v>
      </c>
      <c r="Q49" s="160">
        <f t="shared" si="65"/>
        <v>0</v>
      </c>
      <c r="R49" s="625">
        <f>IF(A49&gt;" ",Arbeitszeiten!$BW$25,0)</f>
        <v>0</v>
      </c>
      <c r="S49" s="625">
        <f>IF(A49&gt;" ",Arbeitszeiten!$BX$25,0)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22</v>
      </c>
      <c r="D50" s="337">
        <f t="shared" si="60"/>
        <v>22</v>
      </c>
      <c r="E50" s="627">
        <f>IF($A50&gt;" ",Arbeitszeiten!BO26,)</f>
        <v>0</v>
      </c>
      <c r="F50" s="628">
        <f>IF($A50&gt;" ",Arbeitszeiten!BP26,)</f>
        <v>0</v>
      </c>
      <c r="G50" s="627">
        <f>IF($A50&gt;" ",Arbeitszeiten!BQ26,)</f>
        <v>0</v>
      </c>
      <c r="H50" s="629">
        <f>IF($A50&gt;" ",Arbeitszeiten!BR26,)</f>
        <v>0</v>
      </c>
      <c r="I50" s="739">
        <f>IF($A50&gt;" ",IF(Arbeitszeiten!$BU$229=0,IF(K50&gt;540,0,0),Arbeitszeiten!$BS$26),0)</f>
        <v>0</v>
      </c>
      <c r="J50" s="740">
        <f>IF($A50&gt;" ",IF(Arbeitszeiten!$BU$26=0,IF(AND(K50&gt;360,K50&lt;=540),0,),Arbeitszeiten!$BT$26),0)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ref="P50:P51" si="77">INT(O50/60)</f>
        <v>0</v>
      </c>
      <c r="Q50" s="160">
        <f t="shared" ref="Q50:Q51" si="78">ROUND(MOD(O50,60),0)</f>
        <v>0</v>
      </c>
      <c r="R50" s="625">
        <f>IF(A50&gt;" ",Arbeitszeiten!$BW$26,0)</f>
        <v>0</v>
      </c>
      <c r="S50" s="625">
        <f>IF(A50&gt;" ",Arbeitszeiten!$BX$26,0)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23</v>
      </c>
      <c r="D51" s="337">
        <f t="shared" si="60"/>
        <v>23</v>
      </c>
      <c r="E51" s="627">
        <f>IF($A51&gt;" ",Arbeitszeiten!BO27,)</f>
        <v>0</v>
      </c>
      <c r="F51" s="628">
        <f>IF($A51&gt;" ",Arbeitszeiten!BP27,)</f>
        <v>0</v>
      </c>
      <c r="G51" s="627">
        <f>IF($A51&gt;" ",Arbeitszeiten!BQ27,)</f>
        <v>0</v>
      </c>
      <c r="H51" s="629">
        <f>IF($A51&gt;" ",Arbeitszeiten!BR27,)</f>
        <v>0</v>
      </c>
      <c r="I51" s="739">
        <f>IF($A51&gt;" ",IF(Arbeitszeiten!$BU$27=0,IF(K51&gt;540,0,0),Arbeitszeiten!$BS$27),0)</f>
        <v>0</v>
      </c>
      <c r="J51" s="740">
        <f>IF($A51&gt;" ",IF(Arbeitszeiten!$BU$27=0,IF(AND(K51&gt;360,K51&lt;=540),0,),Arbeitszeiten!$BT$27),0)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",Arbeitszeiten!$BW$27,0)</f>
        <v>0</v>
      </c>
      <c r="S51" s="625">
        <f>IF(A51&gt;" ",Arbeitszeiten!$BX$27,0)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24</v>
      </c>
      <c r="D55" s="337">
        <f t="shared" ref="D55:D61" si="79">IF($G$5=0," ",IF(C55=0," ",C55))</f>
        <v>24</v>
      </c>
      <c r="E55" s="627">
        <f>IF($A55&gt;" ",Arbeitszeiten!BO21,)</f>
        <v>0</v>
      </c>
      <c r="F55" s="628">
        <f>IF($A55&gt;" ",Arbeitszeiten!BP21,)</f>
        <v>0</v>
      </c>
      <c r="G55" s="627">
        <f>IF($A55&gt;" ",Arbeitszeiten!BQ21,)</f>
        <v>0</v>
      </c>
      <c r="H55" s="629">
        <f>IF($A55&gt;" ",Arbeitszeiten!BR21,)</f>
        <v>0</v>
      </c>
      <c r="I55" s="739">
        <f>IF($A55&gt;" ",IF(Arbeitszeiten!$BU$21=0,IF(K55&gt;540,0,0),Arbeitszeiten!$BS$21),0)</f>
        <v>0</v>
      </c>
      <c r="J55" s="740">
        <f>IF($A55&gt;" ",IF(Arbeitszeiten!$BU$21=0,IF(AND(K55&gt;360,K55&lt;=540),0,),Arbeitszeiten!$BT$21),0)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9" si="83">INT(O55/60)</f>
        <v>0</v>
      </c>
      <c r="Q55" s="160">
        <f t="shared" ref="Q55:Q59" si="84">ROUND(MOD(O55,60),0)</f>
        <v>0</v>
      </c>
      <c r="R55" s="625">
        <f>IF(A55&gt;" ",Arbeitszeiten!$BW$21,0)</f>
        <v>0</v>
      </c>
      <c r="S55" s="625">
        <f>IF(A55&gt;" ",Arbeitszeiten!$BX$21,0)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25</v>
      </c>
      <c r="D56" s="337">
        <f t="shared" si="79"/>
        <v>25</v>
      </c>
      <c r="E56" s="627">
        <f>IF($A56&gt;" ",Arbeitszeiten!BO22,)</f>
        <v>0</v>
      </c>
      <c r="F56" s="628">
        <f>IF($A56&gt;" ",Arbeitszeiten!BP22,)</f>
        <v>0</v>
      </c>
      <c r="G56" s="627">
        <f>IF($A56&gt;" ",Arbeitszeiten!BQ22,)</f>
        <v>0</v>
      </c>
      <c r="H56" s="629">
        <f>IF($A56&gt;" ",Arbeitszeiten!BR22,)</f>
        <v>0</v>
      </c>
      <c r="I56" s="739">
        <f>IF($A56&gt;" ",IF(Arbeitszeiten!$BU$22=0,IF(K56&gt;540,0,0),Arbeitszeiten!$BS$22),0)</f>
        <v>0</v>
      </c>
      <c r="J56" s="740">
        <f>IF($A56&gt;" ",IF(Arbeitszeiten!$BU$22=0,IF(AND(K56&gt;360,K56&lt;=540),0,),Arbeitszeiten!$BT$22),0)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",Arbeitszeiten!$BW$22,0)</f>
        <v>0</v>
      </c>
      <c r="S56" s="625">
        <f>IF(A56&gt;" ",Arbeitszeiten!$BX$22,0)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26</v>
      </c>
      <c r="D57" s="337">
        <f t="shared" si="79"/>
        <v>26</v>
      </c>
      <c r="E57" s="627">
        <f>IF($A57&gt;" ",Arbeitszeiten!BO23,)</f>
        <v>0</v>
      </c>
      <c r="F57" s="628">
        <f>IF($A57&gt;" ",Arbeitszeiten!BP23,)</f>
        <v>0</v>
      </c>
      <c r="G57" s="627">
        <f>IF($A57&gt;" ",Arbeitszeiten!BQ23,)</f>
        <v>0</v>
      </c>
      <c r="H57" s="629">
        <f>IF($A57&gt;" ",Arbeitszeiten!BR23,)</f>
        <v>0</v>
      </c>
      <c r="I57" s="739">
        <f>IF($A57&gt;" ",IF(Arbeitszeiten!$BU$23=0,IF(K57&gt;540,0,0),Arbeitszeiten!$BS$23),0)</f>
        <v>0</v>
      </c>
      <c r="J57" s="740">
        <f>IF($A57&gt;" ",IF(Arbeitszeiten!$BU$23=0,IF(AND(K57&gt;360,K57&lt;=540),0,),Arbeitszeiten!$BT$23),0)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",Arbeitszeiten!$BW$23,0)</f>
        <v>0</v>
      </c>
      <c r="S57" s="625">
        <f>IF(A57&gt;" ",Arbeitszeiten!$BX$23,0)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27</v>
      </c>
      <c r="D58" s="337">
        <f t="shared" si="79"/>
        <v>27</v>
      </c>
      <c r="E58" s="627">
        <f>IF($A58&gt;" ",Arbeitszeiten!BO24,)</f>
        <v>0</v>
      </c>
      <c r="F58" s="628">
        <f>IF($A58&gt;" ",Arbeitszeiten!BP24,)</f>
        <v>0</v>
      </c>
      <c r="G58" s="627">
        <f>IF($A58&gt;" ",Arbeitszeiten!BQ24,)</f>
        <v>0</v>
      </c>
      <c r="H58" s="629">
        <f>IF($A58&gt;" ",Arbeitszeiten!BR24,)</f>
        <v>0</v>
      </c>
      <c r="I58" s="739">
        <f>IF($A58&gt;" ",IF(Arbeitszeiten!$BU$24=0,IF(K58&gt;540,0,0),Arbeitszeiten!$BS$24),0)</f>
        <v>0</v>
      </c>
      <c r="J58" s="740">
        <f>IF($A58&gt;" ",IF(Arbeitszeiten!$BU$24=0,IF(AND(K58&gt;360,K58&lt;=540),0,),Arbeitszeiten!$BT$24),0)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",Arbeitszeiten!$BW$24,0)</f>
        <v>0</v>
      </c>
      <c r="S58" s="625">
        <f>IF(A58&gt;" ",Arbeitszeiten!$BX$24,0)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>Fr</v>
      </c>
      <c r="B59" s="392"/>
      <c r="C59" s="143">
        <f t="shared" si="93"/>
        <v>28</v>
      </c>
      <c r="D59" s="337">
        <f t="shared" si="79"/>
        <v>28</v>
      </c>
      <c r="E59" s="627">
        <f>IF($A59&gt;" ",Arbeitszeiten!BO25,)</f>
        <v>0</v>
      </c>
      <c r="F59" s="628">
        <f>IF($A59&gt;" ",Arbeitszeiten!BP25,)</f>
        <v>0</v>
      </c>
      <c r="G59" s="627">
        <f>IF($A59&gt;" ",Arbeitszeiten!BQ25,)</f>
        <v>0</v>
      </c>
      <c r="H59" s="629">
        <f>IF($A59&gt;" ",Arbeitszeiten!BR25,)</f>
        <v>0</v>
      </c>
      <c r="I59" s="739">
        <f>IF($A59&gt;" ",IF(Arbeitszeiten!$BU$25=0,IF(K59&gt;540,0,0),Arbeitszeiten!$BS$25),0)</f>
        <v>0</v>
      </c>
      <c r="J59" s="740">
        <f>IF($A59&gt;" ",IF(Arbeitszeiten!$BU$25=0,IF(AND(K59&gt;360,K59&lt;=540),0,),Arbeitszeiten!$BT$25),0)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si="83"/>
        <v>0</v>
      </c>
      <c r="Q59" s="160">
        <f t="shared" si="84"/>
        <v>0</v>
      </c>
      <c r="R59" s="625">
        <f>IF(A59&gt;" ",Arbeitszeiten!$BW$25,0)</f>
        <v>0</v>
      </c>
      <c r="S59" s="625">
        <f>IF(A59&gt;" ",Arbeitszeiten!$BX$25,0)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>Sa</v>
      </c>
      <c r="B60" s="405"/>
      <c r="C60" s="143">
        <f t="shared" si="93"/>
        <v>29</v>
      </c>
      <c r="D60" s="337">
        <f t="shared" si="79"/>
        <v>29</v>
      </c>
      <c r="E60" s="627">
        <f>IF($A60&gt;" ",Arbeitszeiten!BO26,)</f>
        <v>0</v>
      </c>
      <c r="F60" s="628">
        <f>IF($A60&gt;" ",Arbeitszeiten!BP26,)</f>
        <v>0</v>
      </c>
      <c r="G60" s="627">
        <f>IF($A60&gt;" ",Arbeitszeiten!BQ26,)</f>
        <v>0</v>
      </c>
      <c r="H60" s="629">
        <f>IF($A60&gt;" ",Arbeitszeiten!BR26,)</f>
        <v>0</v>
      </c>
      <c r="I60" s="739">
        <f>IF($A60&gt;" ",IF(Arbeitszeiten!$BU$229=0,IF(K60&gt;540,0,0),Arbeitszeiten!$BS$26),0)</f>
        <v>0</v>
      </c>
      <c r="J60" s="740">
        <f>IF($A60&gt;" ",IF(Arbeitszeiten!$BU$26=0,IF(AND(K60&gt;360,K60&lt;=540),0,),Arbeitszeiten!$BT$26),0)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ref="P60:P61" si="96">INT(O60/60)</f>
        <v>0</v>
      </c>
      <c r="Q60" s="160">
        <f t="shared" ref="Q60:Q61" si="97">ROUND(MOD(O60,60),0)</f>
        <v>0</v>
      </c>
      <c r="R60" s="625">
        <f>IF(A60&gt;" ",Arbeitszeiten!$BW$26,0)</f>
        <v>0</v>
      </c>
      <c r="S60" s="625">
        <f>IF(A60&gt;" ",Arbeitszeiten!$BX$26,0)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>So</v>
      </c>
      <c r="B61" s="405"/>
      <c r="C61" s="143">
        <f t="shared" si="93"/>
        <v>30</v>
      </c>
      <c r="D61" s="337">
        <f t="shared" si="79"/>
        <v>30</v>
      </c>
      <c r="E61" s="627">
        <f>IF($A61&gt;" ",Arbeitszeiten!BO27,)</f>
        <v>0</v>
      </c>
      <c r="F61" s="628">
        <f>IF($A61&gt;" ",Arbeitszeiten!BP27,)</f>
        <v>0</v>
      </c>
      <c r="G61" s="627">
        <f>IF($A61&gt;" ",Arbeitszeiten!BQ27,)</f>
        <v>0</v>
      </c>
      <c r="H61" s="629">
        <f>IF($A61&gt;" ",Arbeitszeiten!BR27,)</f>
        <v>0</v>
      </c>
      <c r="I61" s="739">
        <f>IF($A61&gt;" ",IF(Arbeitszeiten!$BU$27=0,IF(K61&gt;540,0,0),Arbeitszeiten!$BS$27),0)</f>
        <v>0</v>
      </c>
      <c r="J61" s="740">
        <f>IF($A61&gt;" ",IF(Arbeitszeiten!$BU$27=0,IF(AND(K61&gt;360,K61&lt;=540),0,),Arbeitszeiten!$BT$27),0)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",Arbeitszeiten!$BW$27,0)</f>
        <v>0</v>
      </c>
      <c r="S61" s="625">
        <f>IF(A61&gt;" ",Arbeitszeiten!$BX$27,0)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>Mo</v>
      </c>
      <c r="B65" s="392"/>
      <c r="C65" s="143">
        <f>IF((C61+1)&gt;AnzahlTage,0,IF(C61+1&lt;7,0,C61+1))</f>
        <v>31</v>
      </c>
      <c r="D65" s="337">
        <f t="shared" ref="D65:D71" si="98">IF($G$5=0," ",IF(C65=0," ",C65))</f>
        <v>31</v>
      </c>
      <c r="E65" s="627">
        <f>IF($A65&gt;" ",Arbeitszeiten!BO21,)</f>
        <v>0</v>
      </c>
      <c r="F65" s="628">
        <f>IF($A65&gt;" ",Arbeitszeiten!BP21,)</f>
        <v>0</v>
      </c>
      <c r="G65" s="627">
        <f>IF($A65&gt;" ",Arbeitszeiten!BQ21,)</f>
        <v>0</v>
      </c>
      <c r="H65" s="629">
        <f>IF($A65&gt;" ",Arbeitszeiten!BR21,)</f>
        <v>0</v>
      </c>
      <c r="I65" s="739">
        <f>IF($A65&gt;" ",IF(Arbeitszeiten!$BU$21=0,IF(K65&gt;540,0,0),Arbeitszeiten!$BS$21),0)</f>
        <v>0</v>
      </c>
      <c r="J65" s="740">
        <f>IF($A65&gt;" ",IF(Arbeitszeiten!$BU$21=0,IF(AND(K65&gt;360,K65&lt;=540),0,),Arbeitszeiten!$BT$21),0)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9" si="102">INT(O65/60)</f>
        <v>0</v>
      </c>
      <c r="Q65" s="160">
        <f t="shared" ref="Q65:Q69" si="103">ROUND(MOD(O65,60),0)</f>
        <v>0</v>
      </c>
      <c r="R65" s="625">
        <f>IF(A65&gt;" ",Arbeitszeiten!$BW$21,0)</f>
        <v>0</v>
      </c>
      <c r="S65" s="625">
        <f>IF(A65&gt;" ",Arbeitszeiten!$BX$21,0)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2">IF((C65+1)&gt;AnzahlTage,0,IF(C65+1&lt;7,0,C65+1))</f>
        <v>0</v>
      </c>
      <c r="D66" s="337" t="str">
        <f t="shared" si="98"/>
        <v xml:space="preserve"> </v>
      </c>
      <c r="E66" s="627">
        <f>IF($A66&gt;" ",Arbeitszeiten!BO22,)</f>
        <v>0</v>
      </c>
      <c r="F66" s="628">
        <f>IF($A66&gt;" ",Arbeitszeiten!BP22,)</f>
        <v>0</v>
      </c>
      <c r="G66" s="627">
        <f>IF($A66&gt;" ",Arbeitszeiten!BQ22,)</f>
        <v>0</v>
      </c>
      <c r="H66" s="629">
        <f>IF($A66&gt;" ",Arbeitszeiten!BR22,)</f>
        <v>0</v>
      </c>
      <c r="I66" s="739">
        <f>IF($A66&gt;" ",IF(Arbeitszeiten!$BU$22=0,IF(K66&gt;540,0,0),Arbeitszeiten!$BS$22),0)</f>
        <v>0</v>
      </c>
      <c r="J66" s="740">
        <f>IF($A66&gt;" ",IF(Arbeitszeiten!$BU$22=0,IF(AND(K66&gt;360,K66&lt;=540),0,),Arbeitszeiten!$BT$22),0)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",Arbeitszeiten!$BW$22,0)</f>
        <v>0</v>
      </c>
      <c r="S66" s="625">
        <f>IF(A66&gt;" ",Arbeitszeiten!$BX$22,0)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",Arbeitszeiten!BO23,)</f>
        <v>0</v>
      </c>
      <c r="F67" s="628">
        <f>IF($A67&gt;" ",Arbeitszeiten!BP23,)</f>
        <v>0</v>
      </c>
      <c r="G67" s="627">
        <f>IF($A67&gt;" ",Arbeitszeiten!BQ23,)</f>
        <v>0</v>
      </c>
      <c r="H67" s="629">
        <f>IF($A67&gt;" ",Arbeitszeiten!BR23,)</f>
        <v>0</v>
      </c>
      <c r="I67" s="739">
        <f>IF($A67&gt;" ",IF(Arbeitszeiten!$BU$23=0,IF(K67&gt;540,0,0),Arbeitszeiten!$BS$23),0)</f>
        <v>0</v>
      </c>
      <c r="J67" s="740">
        <f>IF($A67&gt;" ",IF(Arbeitszeiten!$BU$23=0,IF(AND(K67&gt;360,K67&lt;=540),0,),Arbeitszeiten!$BT$23),0)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",Arbeitszeiten!$BW$23,0)</f>
        <v>0</v>
      </c>
      <c r="S67" s="625">
        <f>IF(A67&gt;" ",Arbeitszeiten!$BX$23,0)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",Arbeitszeiten!BO24,)</f>
        <v>0</v>
      </c>
      <c r="F68" s="628">
        <f>IF($A68&gt;" ",Arbeitszeiten!BP24,)</f>
        <v>0</v>
      </c>
      <c r="G68" s="627">
        <f>IF($A68&gt;" ",Arbeitszeiten!BQ24,)</f>
        <v>0</v>
      </c>
      <c r="H68" s="629">
        <f>IF($A68&gt;" ",Arbeitszeiten!BR24,)</f>
        <v>0</v>
      </c>
      <c r="I68" s="739">
        <f>IF($A68&gt;" ",IF(Arbeitszeiten!$BU$24=0,IF(K68&gt;540,0,0),Arbeitszeiten!$BS$24),0)</f>
        <v>0</v>
      </c>
      <c r="J68" s="740">
        <f>IF($A68&gt;" ",IF(Arbeitszeiten!$BU$24=0,IF(AND(K68&gt;360,K68&lt;=540),0,),Arbeitszeiten!$BT$24),0)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",Arbeitszeiten!$BW$24,0)</f>
        <v>0</v>
      </c>
      <c r="S68" s="625">
        <f>IF(A68&gt;" ",Arbeitszeiten!$BX$24,0)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",Arbeitszeiten!BO25,)</f>
        <v>0</v>
      </c>
      <c r="F69" s="628">
        <f>IF($A69&gt;" ",Arbeitszeiten!BP25,)</f>
        <v>0</v>
      </c>
      <c r="G69" s="627">
        <f>IF($A69&gt;" ",Arbeitszeiten!BQ25,)</f>
        <v>0</v>
      </c>
      <c r="H69" s="629">
        <f>IF($A69&gt;" ",Arbeitszeiten!BR25,)</f>
        <v>0</v>
      </c>
      <c r="I69" s="739">
        <f>IF($A69&gt;" ",IF(Arbeitszeiten!$BU$25=0,IF(K69&gt;540,0,0),Arbeitszeiten!$BS$25),0)</f>
        <v>0</v>
      </c>
      <c r="J69" s="740">
        <f>IF($A69&gt;" ",IF(Arbeitszeiten!$BU$25=0,IF(AND(K69&gt;360,K69&lt;=540),0,),Arbeitszeiten!$BT$25),0)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si="102"/>
        <v>0</v>
      </c>
      <c r="Q69" s="160">
        <f t="shared" si="103"/>
        <v>0</v>
      </c>
      <c r="R69" s="625">
        <f>IF(A69&gt;" ",Arbeitszeiten!$BW$25,0)</f>
        <v>0</v>
      </c>
      <c r="S69" s="625">
        <f>IF(A69&gt;" ",Arbeitszeiten!$BX$25,0)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",Arbeitszeiten!BO26,)</f>
        <v>0</v>
      </c>
      <c r="F70" s="628">
        <f>IF($A70&gt;" ",Arbeitszeiten!BP26,)</f>
        <v>0</v>
      </c>
      <c r="G70" s="627">
        <f>IF($A70&gt;" ",Arbeitszeiten!BQ26,)</f>
        <v>0</v>
      </c>
      <c r="H70" s="629">
        <f>IF($A70&gt;" ",Arbeitszeiten!BR26,)</f>
        <v>0</v>
      </c>
      <c r="I70" s="739">
        <f>IF($A70&gt;" ",IF(Arbeitszeiten!$BU$229=0,IF(K70&gt;540,0,0),Arbeitszeiten!$BS$26),0)</f>
        <v>0</v>
      </c>
      <c r="J70" s="740">
        <f>IF($A70&gt;" ",IF(Arbeitszeiten!$BU$26=0,IF(AND(K70&gt;360,K70&lt;=540),0,),Arbeitszeiten!$BT$26),0)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ref="P70:P71" si="115">INT(O70/60)</f>
        <v>0</v>
      </c>
      <c r="Q70" s="160">
        <f t="shared" ref="Q70:Q71" si="116">ROUND(MOD(O70,60),0)</f>
        <v>0</v>
      </c>
      <c r="R70" s="625">
        <f>IF(A70&gt;" ",Arbeitszeiten!$BW$26,0)</f>
        <v>0</v>
      </c>
      <c r="S70" s="625">
        <f>IF(A70&gt;" ",Arbeitszeiten!$BX$26,0)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",Arbeitszeiten!BO27,)</f>
        <v>0</v>
      </c>
      <c r="F71" s="628">
        <f>IF($A71&gt;" ",Arbeitszeiten!BP27,)</f>
        <v>0</v>
      </c>
      <c r="G71" s="627">
        <f>IF($A71&gt;" ",Arbeitszeiten!BQ27,)</f>
        <v>0</v>
      </c>
      <c r="H71" s="629">
        <f>IF($A71&gt;" ",Arbeitszeiten!BR27,)</f>
        <v>0</v>
      </c>
      <c r="I71" s="739">
        <f>IF($A71&gt;" ",IF(Arbeitszeiten!$BU$27=0,IF(K71&gt;540,0,0),Arbeitszeiten!$BS$27),0)</f>
        <v>0</v>
      </c>
      <c r="J71" s="740">
        <f>IF($A71&gt;" ",IF(Arbeitszeiten!$BU$27=0,IF(AND(K71&gt;360,K71&lt;=540),0,),Arbeitszeiten!$BT$27),0)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",Arbeitszeiten!$BW$27,0)</f>
        <v>0</v>
      </c>
      <c r="S71" s="625">
        <f>IF(A71&gt;" ",Arbeitszeiten!$BX$27,0)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7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7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7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8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8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IF(Übersicht!K23="+",Übersicht!L23,)</f>
        <v>0</v>
      </c>
      <c r="O81" s="471">
        <f>(N81*60)+R81</f>
        <v>0</v>
      </c>
      <c r="P81" s="472"/>
      <c r="Q81" s="473"/>
      <c r="R81" s="470">
        <f>IF(Übersicht!K23="+",Übersicht!M23,)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IF(Übersicht!K23="-",Übersicht!L23,)</f>
        <v>0</v>
      </c>
      <c r="O83" s="471">
        <f>(N83*60)+R83</f>
        <v>0</v>
      </c>
      <c r="P83" s="472"/>
      <c r="Q83" s="473"/>
      <c r="R83" s="470">
        <f>IF(Übersicht!K23="-",Übersicht!M23,)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19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19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19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19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19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19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19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19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19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19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19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19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AC9:AC13"/>
    <mergeCell ref="G5:I5"/>
    <mergeCell ref="J5:M5"/>
    <mergeCell ref="G6:I6"/>
    <mergeCell ref="J6:M6"/>
    <mergeCell ref="I9:J9"/>
    <mergeCell ref="M9:N9"/>
    <mergeCell ref="R9:S9"/>
    <mergeCell ref="E10:H10"/>
    <mergeCell ref="I10:J10"/>
    <mergeCell ref="M10:N10"/>
    <mergeCell ref="P10:Q10"/>
    <mergeCell ref="R10:S10"/>
  </mergeCells>
  <conditionalFormatting sqref="Z15:Z19 Z24:Z29 Z34:Z39 Z44:Z49 Z54:Z59 Z64 Z77 M94">
    <cfRule type="cellIs" dxfId="6" priority="4" stopIfTrue="1" operator="equal">
      <formula>"-"</formula>
    </cfRule>
  </conditionalFormatting>
  <conditionalFormatting sqref="AA15:AA19 AA24:AA29 AA34:AA39 AA44:AA49 AA54:AA59 AA64 AA77">
    <cfRule type="expression" dxfId="5" priority="5" stopIfTrue="1">
      <formula>Z15="-"</formula>
    </cfRule>
  </conditionalFormatting>
  <conditionalFormatting sqref="AB15:AB19 AB24:AB29 AB34:AB39 AB44:AB49 AB54:AB59 AB64 AB77">
    <cfRule type="expression" dxfId="4" priority="6" stopIfTrue="1">
      <formula>Z15="-"</formula>
    </cfRule>
  </conditionalFormatting>
  <conditionalFormatting sqref="N94:R94">
    <cfRule type="expression" dxfId="3" priority="7" stopIfTrue="1">
      <formula>$M$94="-"</formula>
    </cfRule>
  </conditionalFormatting>
  <conditionalFormatting sqref="Z65:Z69 Z74">
    <cfRule type="cellIs" dxfId="2" priority="1" stopIfTrue="1" operator="equal">
      <formula>"-"</formula>
    </cfRule>
  </conditionalFormatting>
  <conditionalFormatting sqref="AA65:AA69 AA74">
    <cfRule type="expression" dxfId="1" priority="2" stopIfTrue="1">
      <formula>Z65="-"</formula>
    </cfRule>
  </conditionalFormatting>
  <conditionalFormatting sqref="AB65:AB69 AB74">
    <cfRule type="expression" dxfId="0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>
    <pageSetUpPr fitToPage="1"/>
  </sheetPr>
  <dimension ref="A1:AE24"/>
  <sheetViews>
    <sheetView showGridLines="0" zoomScaleNormal="130" workbookViewId="0">
      <selection activeCell="I4" sqref="I4"/>
    </sheetView>
  </sheetViews>
  <sheetFormatPr baseColWidth="10" defaultColWidth="9.140625" defaultRowHeight="15" x14ac:dyDescent="0.25"/>
  <cols>
    <col min="1" max="1" width="1.5703125" style="498" customWidth="1"/>
    <col min="2" max="2" width="18.7109375" style="498" customWidth="1"/>
    <col min="3" max="3" width="16.140625" style="498" customWidth="1"/>
    <col min="4" max="4" width="7.5703125" style="498" customWidth="1"/>
    <col min="5" max="5" width="7.85546875" style="498" customWidth="1"/>
    <col min="6" max="6" width="8.42578125" style="498" bestFit="1" customWidth="1"/>
    <col min="7" max="7" width="9.140625" style="498" bestFit="1" customWidth="1"/>
    <col min="8" max="8" width="4.85546875" style="498" customWidth="1"/>
    <col min="9" max="10" width="5.7109375" style="498" customWidth="1"/>
    <col min="11" max="11" width="5.28515625" style="498" customWidth="1"/>
    <col min="12" max="13" width="5.7109375" style="498" customWidth="1"/>
    <col min="14" max="14" width="7.42578125" style="498" customWidth="1"/>
    <col min="15" max="15" width="6.7109375" style="498" customWidth="1"/>
    <col min="16" max="16" width="7.42578125" style="498" customWidth="1"/>
    <col min="17" max="19" width="8.7109375" style="498" customWidth="1"/>
    <col min="20" max="20" width="5.28515625" style="498" customWidth="1"/>
    <col min="21" max="21" width="17.7109375" customWidth="1"/>
    <col min="22" max="22" width="5.7109375" customWidth="1"/>
    <col min="23" max="31" width="11.42578125" customWidth="1"/>
    <col min="32" max="16384" width="9.140625" style="498"/>
  </cols>
  <sheetData>
    <row r="1" spans="1:22" ht="21" x14ac:dyDescent="0.35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7"/>
      <c r="M1" s="496"/>
    </row>
    <row r="2" spans="1:22" ht="17.25" customHeight="1" x14ac:dyDescent="0.35">
      <c r="A2" s="496"/>
      <c r="B2" s="499" t="s">
        <v>96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P2" s="496"/>
    </row>
    <row r="3" spans="1:22" ht="8.25" customHeight="1" x14ac:dyDescent="0.25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22" s="503" customFormat="1" ht="15.75" x14ac:dyDescent="0.25">
      <c r="A4" s="500"/>
      <c r="B4" s="501" t="s">
        <v>97</v>
      </c>
      <c r="C4" s="500"/>
      <c r="D4" s="500"/>
      <c r="E4" s="500"/>
      <c r="F4" s="500"/>
      <c r="G4" s="500"/>
      <c r="H4" s="500"/>
      <c r="I4" s="491"/>
      <c r="J4" s="502"/>
      <c r="K4" s="502"/>
      <c r="L4" s="502"/>
      <c r="M4" s="502"/>
    </row>
    <row r="5" spans="1:22" s="503" customFormat="1" x14ac:dyDescent="0.25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1:22" s="503" customFormat="1" ht="15.75" x14ac:dyDescent="0.25">
      <c r="A6" s="500"/>
      <c r="B6" s="501" t="s">
        <v>98</v>
      </c>
      <c r="C6" s="500"/>
      <c r="D6" s="500"/>
      <c r="E6" s="500"/>
      <c r="F6" s="500"/>
      <c r="G6" s="500"/>
      <c r="H6" s="500"/>
      <c r="I6" s="641"/>
      <c r="J6" s="502"/>
      <c r="K6" s="502"/>
      <c r="L6" s="502"/>
      <c r="M6" s="502"/>
    </row>
    <row r="7" spans="1:22" s="503" customFormat="1" ht="15.75" x14ac:dyDescent="0.25">
      <c r="A7" s="500"/>
      <c r="B7" s="501"/>
      <c r="C7" s="500"/>
      <c r="D7" s="500"/>
      <c r="E7" s="500"/>
      <c r="F7" s="500"/>
      <c r="G7" s="500"/>
      <c r="H7" s="500"/>
      <c r="I7" s="500"/>
      <c r="J7" s="640"/>
      <c r="K7" s="640"/>
      <c r="L7" s="640"/>
      <c r="M7" s="640"/>
    </row>
    <row r="8" spans="1:22" s="503" customFormat="1" ht="15.75" x14ac:dyDescent="0.25">
      <c r="A8" s="500"/>
      <c r="B8" s="501" t="s">
        <v>142</v>
      </c>
      <c r="C8" s="500"/>
      <c r="D8" s="500"/>
      <c r="E8" s="500"/>
      <c r="F8" s="500"/>
      <c r="G8" s="500"/>
      <c r="H8" s="500"/>
      <c r="I8" s="755"/>
      <c r="J8" s="756"/>
      <c r="K8" s="640"/>
      <c r="L8" s="503" t="s">
        <v>127</v>
      </c>
      <c r="M8" s="640" t="s">
        <v>126</v>
      </c>
      <c r="N8" s="755">
        <v>39</v>
      </c>
      <c r="O8" s="756"/>
    </row>
    <row r="9" spans="1:22" s="503" customFormat="1" ht="19.5" customHeight="1" x14ac:dyDescent="0.25">
      <c r="A9" s="500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</row>
    <row r="10" spans="1:22" s="509" customFormat="1" ht="18" customHeight="1" x14ac:dyDescent="0.35">
      <c r="A10" s="504"/>
      <c r="B10" s="505" t="s">
        <v>110</v>
      </c>
      <c r="C10" s="757" t="s">
        <v>103</v>
      </c>
      <c r="D10" s="759"/>
      <c r="E10" s="759"/>
      <c r="F10" s="759"/>
      <c r="G10" s="759"/>
      <c r="H10" s="760"/>
      <c r="I10" s="760"/>
      <c r="J10" s="761"/>
      <c r="K10" s="762" t="s">
        <v>99</v>
      </c>
      <c r="L10" s="760"/>
      <c r="M10" s="761"/>
      <c r="N10" s="757" t="s">
        <v>111</v>
      </c>
      <c r="O10" s="758"/>
      <c r="P10" s="757" t="s">
        <v>113</v>
      </c>
      <c r="Q10" s="758"/>
      <c r="R10" s="757" t="s">
        <v>145</v>
      </c>
      <c r="S10" s="758"/>
      <c r="T10" s="506"/>
      <c r="U10" s="575" t="s">
        <v>116</v>
      </c>
      <c r="V10" s="577"/>
    </row>
    <row r="11" spans="1:22" s="518" customFormat="1" ht="17.100000000000001" customHeight="1" x14ac:dyDescent="0.35">
      <c r="A11" s="510"/>
      <c r="B11" s="492">
        <v>2018</v>
      </c>
      <c r="C11" s="511" t="s">
        <v>45</v>
      </c>
      <c r="D11" s="512" t="s">
        <v>118</v>
      </c>
      <c r="E11" s="513" t="s">
        <v>119</v>
      </c>
      <c r="F11" s="512" t="s">
        <v>120</v>
      </c>
      <c r="G11" s="513" t="s">
        <v>121</v>
      </c>
      <c r="H11" s="514" t="s">
        <v>100</v>
      </c>
      <c r="I11" s="515" t="s">
        <v>22</v>
      </c>
      <c r="J11" s="513" t="s">
        <v>23</v>
      </c>
      <c r="K11" s="514" t="s">
        <v>100</v>
      </c>
      <c r="L11" s="515" t="s">
        <v>22</v>
      </c>
      <c r="M11" s="513" t="s">
        <v>23</v>
      </c>
      <c r="N11" s="516" t="s">
        <v>45</v>
      </c>
      <c r="O11" s="517" t="s">
        <v>112</v>
      </c>
      <c r="P11" s="516" t="s">
        <v>45</v>
      </c>
      <c r="Q11" s="517" t="s">
        <v>114</v>
      </c>
      <c r="R11" s="516" t="s">
        <v>45</v>
      </c>
      <c r="S11" s="517" t="s">
        <v>114</v>
      </c>
      <c r="U11" s="574">
        <f>B11</f>
        <v>2018</v>
      </c>
      <c r="V11" s="576" t="s">
        <v>124</v>
      </c>
    </row>
    <row r="12" spans="1:22" s="518" customFormat="1" ht="17.100000000000001" customHeight="1" x14ac:dyDescent="0.35">
      <c r="A12" s="510"/>
      <c r="B12" s="530" t="s">
        <v>101</v>
      </c>
      <c r="C12" s="531">
        <f>C13-31</f>
        <v>43070</v>
      </c>
      <c r="D12" s="532" t="s">
        <v>117</v>
      </c>
      <c r="E12" s="533" t="s">
        <v>117</v>
      </c>
      <c r="F12" s="532" t="s">
        <v>117</v>
      </c>
      <c r="G12" s="533" t="s">
        <v>117</v>
      </c>
      <c r="H12" s="534"/>
      <c r="I12" s="535" t="s">
        <v>117</v>
      </c>
      <c r="J12" s="533" t="s">
        <v>117</v>
      </c>
      <c r="K12" s="493" t="s">
        <v>102</v>
      </c>
      <c r="L12" s="493"/>
      <c r="M12" s="494"/>
      <c r="N12" s="530" t="s">
        <v>117</v>
      </c>
      <c r="O12" s="495"/>
      <c r="P12" s="530" t="s">
        <v>117</v>
      </c>
      <c r="Q12" s="536" t="s">
        <v>117</v>
      </c>
      <c r="R12" s="530" t="s">
        <v>117</v>
      </c>
      <c r="S12" s="536" t="s">
        <v>117</v>
      </c>
    </row>
    <row r="13" spans="1:22" s="518" customFormat="1" ht="17.100000000000001" customHeight="1" x14ac:dyDescent="0.35">
      <c r="A13" s="510"/>
      <c r="B13" s="520"/>
      <c r="C13" s="521">
        <f>DATE(B11,1,1)</f>
        <v>43101</v>
      </c>
      <c r="D13" s="522">
        <f>Januar!$M$77</f>
        <v>0</v>
      </c>
      <c r="E13" s="523">
        <f>Januar!$N$77</f>
        <v>0</v>
      </c>
      <c r="F13" s="522">
        <f>Januar!$R$77</f>
        <v>0</v>
      </c>
      <c r="G13" s="523">
        <f>Januar!$S$77</f>
        <v>0</v>
      </c>
      <c r="H13" s="524" t="str">
        <f>Januar!$Z$77</f>
        <v xml:space="preserve"> </v>
      </c>
      <c r="I13" s="525">
        <f>Januar!$AA$77</f>
        <v>0</v>
      </c>
      <c r="J13" s="526">
        <f>Januar!$AB$77</f>
        <v>0</v>
      </c>
      <c r="K13" s="519" t="str">
        <f>Januar!$M$94</f>
        <v/>
      </c>
      <c r="L13" s="519">
        <f>Januar!$N$94</f>
        <v>0</v>
      </c>
      <c r="M13" s="527">
        <f>Januar!$R$94</f>
        <v>0</v>
      </c>
      <c r="N13" s="528">
        <f>Januar!$E$99</f>
        <v>0</v>
      </c>
      <c r="O13" s="528">
        <f>Übersicht!V10+O12-N13</f>
        <v>0</v>
      </c>
      <c r="P13" s="528">
        <f>Januar!$E$100</f>
        <v>0</v>
      </c>
      <c r="Q13" s="528">
        <f>IF(P13&lt;&gt;"",P13,)</f>
        <v>0</v>
      </c>
      <c r="R13" s="528">
        <f>Januar!$E$101</f>
        <v>0</v>
      </c>
      <c r="S13" s="528">
        <f>IF(R13&lt;&gt;"",R13,)</f>
        <v>0</v>
      </c>
    </row>
    <row r="14" spans="1:22" s="518" customFormat="1" ht="17.100000000000001" customHeight="1" x14ac:dyDescent="0.35">
      <c r="A14" s="510"/>
      <c r="B14" s="537"/>
      <c r="C14" s="538">
        <f>C13+31</f>
        <v>43132</v>
      </c>
      <c r="D14" s="539">
        <f>Februar!$M$77</f>
        <v>0</v>
      </c>
      <c r="E14" s="540">
        <f>Februar!$N$77</f>
        <v>0</v>
      </c>
      <c r="F14" s="539">
        <f>Februar!$R$77</f>
        <v>0</v>
      </c>
      <c r="G14" s="540">
        <f>Februar!$S$77</f>
        <v>0</v>
      </c>
      <c r="H14" s="541" t="str">
        <f>Februar!$Z$77</f>
        <v xml:space="preserve"> </v>
      </c>
      <c r="I14" s="525">
        <f>Februar!$AA$77</f>
        <v>0</v>
      </c>
      <c r="J14" s="526">
        <f>Februar!$AB$77</f>
        <v>0</v>
      </c>
      <c r="K14" s="536" t="str">
        <f>Februar!$M$94</f>
        <v/>
      </c>
      <c r="L14" s="536">
        <f>Februar!$N$94</f>
        <v>0</v>
      </c>
      <c r="M14" s="542">
        <f>Februar!$R$94</f>
        <v>0</v>
      </c>
      <c r="N14" s="536">
        <f>Februar!$E$99</f>
        <v>0</v>
      </c>
      <c r="O14" s="536">
        <f t="shared" ref="O14:O24" si="0">O13-N14</f>
        <v>0</v>
      </c>
      <c r="P14" s="536">
        <f>Februar!$E$100</f>
        <v>0</v>
      </c>
      <c r="Q14" s="536">
        <f t="shared" ref="Q14:Q24" si="1">IF(P14&lt;&gt;"",Q13+P14,"")</f>
        <v>0</v>
      </c>
      <c r="R14" s="536">
        <f>Februar!$E$101</f>
        <v>0</v>
      </c>
      <c r="S14" s="536">
        <f t="shared" ref="S14:S24" si="2">IF(R14&lt;&gt;"",S13+R14,"")</f>
        <v>0</v>
      </c>
    </row>
    <row r="15" spans="1:22" s="518" customFormat="1" ht="17.100000000000001" customHeight="1" x14ac:dyDescent="0.35">
      <c r="A15" s="510"/>
      <c r="B15" s="520"/>
      <c r="C15" s="521">
        <f>C14+29</f>
        <v>43161</v>
      </c>
      <c r="D15" s="522">
        <f>März!$M$77</f>
        <v>0</v>
      </c>
      <c r="E15" s="523">
        <f>März!$N$77</f>
        <v>0</v>
      </c>
      <c r="F15" s="522">
        <f>März!$R$77</f>
        <v>0</v>
      </c>
      <c r="G15" s="523">
        <f>März!$S$77</f>
        <v>0</v>
      </c>
      <c r="H15" s="524" t="str">
        <f>März!$Z$77</f>
        <v xml:space="preserve"> </v>
      </c>
      <c r="I15" s="525">
        <f>März!$AA$77</f>
        <v>0</v>
      </c>
      <c r="J15" s="526">
        <f>März!$AB$77</f>
        <v>0</v>
      </c>
      <c r="K15" s="519" t="str">
        <f>März!$M$94</f>
        <v/>
      </c>
      <c r="L15" s="519">
        <f>März!$N$94</f>
        <v>0</v>
      </c>
      <c r="M15" s="527">
        <f>März!$R$94</f>
        <v>0</v>
      </c>
      <c r="N15" s="528">
        <f>März!$E$99</f>
        <v>0</v>
      </c>
      <c r="O15" s="528">
        <f t="shared" si="0"/>
        <v>0</v>
      </c>
      <c r="P15" s="528">
        <f>März!$E$100</f>
        <v>0</v>
      </c>
      <c r="Q15" s="528">
        <f t="shared" si="1"/>
        <v>0</v>
      </c>
      <c r="R15" s="528">
        <f>März!$E$101</f>
        <v>0</v>
      </c>
      <c r="S15" s="528">
        <f t="shared" si="2"/>
        <v>0</v>
      </c>
    </row>
    <row r="16" spans="1:22" s="518" customFormat="1" ht="17.100000000000001" customHeight="1" x14ac:dyDescent="0.35">
      <c r="A16" s="510"/>
      <c r="B16" s="537"/>
      <c r="C16" s="538">
        <f>C15+31</f>
        <v>43192</v>
      </c>
      <c r="D16" s="539">
        <f>April!$M$77</f>
        <v>0</v>
      </c>
      <c r="E16" s="540">
        <f>April!$N$77</f>
        <v>0</v>
      </c>
      <c r="F16" s="539">
        <f>April!$R$77</f>
        <v>0</v>
      </c>
      <c r="G16" s="540">
        <f>April!$S$77</f>
        <v>0</v>
      </c>
      <c r="H16" s="541" t="str">
        <f>April!$Z$77</f>
        <v xml:space="preserve"> </v>
      </c>
      <c r="I16" s="525">
        <f>April!$AA$77</f>
        <v>0</v>
      </c>
      <c r="J16" s="526">
        <f>April!$AB$77</f>
        <v>0</v>
      </c>
      <c r="K16" s="536" t="str">
        <f>April!$M$94</f>
        <v/>
      </c>
      <c r="L16" s="536">
        <f>April!$N$94</f>
        <v>0</v>
      </c>
      <c r="M16" s="542">
        <f>April!$R$94</f>
        <v>0</v>
      </c>
      <c r="N16" s="536">
        <f>April!$E$99</f>
        <v>0</v>
      </c>
      <c r="O16" s="536">
        <f t="shared" si="0"/>
        <v>0</v>
      </c>
      <c r="P16" s="536">
        <f>April!$E$100</f>
        <v>0</v>
      </c>
      <c r="Q16" s="536">
        <f t="shared" si="1"/>
        <v>0</v>
      </c>
      <c r="R16" s="536">
        <f>April!$E$101</f>
        <v>0</v>
      </c>
      <c r="S16" s="536">
        <f t="shared" si="2"/>
        <v>0</v>
      </c>
    </row>
    <row r="17" spans="1:19" s="518" customFormat="1" ht="17.100000000000001" customHeight="1" x14ac:dyDescent="0.35">
      <c r="A17" s="510"/>
      <c r="B17" s="520"/>
      <c r="C17" s="521">
        <f>C16+30</f>
        <v>43222</v>
      </c>
      <c r="D17" s="522">
        <f>Mai!$M$77</f>
        <v>0</v>
      </c>
      <c r="E17" s="523">
        <f>Mai!$N$77</f>
        <v>0</v>
      </c>
      <c r="F17" s="522">
        <f>Mai!$R$77</f>
        <v>0</v>
      </c>
      <c r="G17" s="523">
        <f>Mai!$S$77</f>
        <v>0</v>
      </c>
      <c r="H17" s="524" t="str">
        <f>Mai!$Z$77</f>
        <v xml:space="preserve"> </v>
      </c>
      <c r="I17" s="525">
        <f>Mai!$AA$77</f>
        <v>0</v>
      </c>
      <c r="J17" s="526">
        <f>Mai!$AB$77</f>
        <v>0</v>
      </c>
      <c r="K17" s="519" t="str">
        <f>Mai!$M$94</f>
        <v/>
      </c>
      <c r="L17" s="519">
        <f>Mai!$N$94</f>
        <v>0</v>
      </c>
      <c r="M17" s="527">
        <f>Mai!$R$94</f>
        <v>0</v>
      </c>
      <c r="N17" s="528">
        <f>Mai!$E$99</f>
        <v>0</v>
      </c>
      <c r="O17" s="528">
        <f t="shared" si="0"/>
        <v>0</v>
      </c>
      <c r="P17" s="528">
        <f>Mai!$E$100</f>
        <v>0</v>
      </c>
      <c r="Q17" s="528">
        <f t="shared" si="1"/>
        <v>0</v>
      </c>
      <c r="R17" s="528">
        <f>April!$E$101</f>
        <v>0</v>
      </c>
      <c r="S17" s="528">
        <f t="shared" si="2"/>
        <v>0</v>
      </c>
    </row>
    <row r="18" spans="1:19" s="518" customFormat="1" ht="17.100000000000001" customHeight="1" x14ac:dyDescent="0.35">
      <c r="A18" s="510"/>
      <c r="B18" s="537"/>
      <c r="C18" s="538">
        <f>C17+31</f>
        <v>43253</v>
      </c>
      <c r="D18" s="539">
        <f>Juni!$M$77</f>
        <v>0</v>
      </c>
      <c r="E18" s="540">
        <f>Juni!$N$77</f>
        <v>0</v>
      </c>
      <c r="F18" s="539">
        <f>Juni!$R$77</f>
        <v>0</v>
      </c>
      <c r="G18" s="540">
        <f>Juni!$S$77</f>
        <v>0</v>
      </c>
      <c r="H18" s="541" t="str">
        <f>Juni!$Z$77</f>
        <v xml:space="preserve"> </v>
      </c>
      <c r="I18" s="525">
        <f>Juni!$AA$77</f>
        <v>0</v>
      </c>
      <c r="J18" s="526">
        <f>Juni!$AB$77</f>
        <v>0</v>
      </c>
      <c r="K18" s="536" t="str">
        <f>Juni!$M$94</f>
        <v/>
      </c>
      <c r="L18" s="536">
        <f>Juni!$N$94</f>
        <v>0</v>
      </c>
      <c r="M18" s="542">
        <f>Juni!$R$94</f>
        <v>0</v>
      </c>
      <c r="N18" s="536">
        <f>Juni!$E$99</f>
        <v>0</v>
      </c>
      <c r="O18" s="536">
        <f t="shared" si="0"/>
        <v>0</v>
      </c>
      <c r="P18" s="536">
        <f>Juni!$E$100</f>
        <v>0</v>
      </c>
      <c r="Q18" s="536">
        <f t="shared" si="1"/>
        <v>0</v>
      </c>
      <c r="R18" s="536">
        <f>Juni!$E$101</f>
        <v>0</v>
      </c>
      <c r="S18" s="536">
        <f t="shared" si="2"/>
        <v>0</v>
      </c>
    </row>
    <row r="19" spans="1:19" s="518" customFormat="1" ht="17.100000000000001" customHeight="1" x14ac:dyDescent="0.35">
      <c r="A19" s="510"/>
      <c r="B19" s="520"/>
      <c r="C19" s="521">
        <f>C18+30</f>
        <v>43283</v>
      </c>
      <c r="D19" s="522">
        <f>Juli!$M$77</f>
        <v>0</v>
      </c>
      <c r="E19" s="523">
        <f>Juli!$N$77</f>
        <v>0</v>
      </c>
      <c r="F19" s="522">
        <f>Juli!$R$77</f>
        <v>0</v>
      </c>
      <c r="G19" s="523">
        <f>Juli!$S$77</f>
        <v>0</v>
      </c>
      <c r="H19" s="524" t="str">
        <f>Juli!$Z$77</f>
        <v xml:space="preserve"> </v>
      </c>
      <c r="I19" s="525">
        <f>Juli!$AA$77</f>
        <v>0</v>
      </c>
      <c r="J19" s="526">
        <f>Juli!$AB$77</f>
        <v>0</v>
      </c>
      <c r="K19" s="519" t="str">
        <f>Juli!$M$94</f>
        <v/>
      </c>
      <c r="L19" s="519">
        <f>Juli!$N$94</f>
        <v>0</v>
      </c>
      <c r="M19" s="527">
        <f>Juli!$R$94</f>
        <v>0</v>
      </c>
      <c r="N19" s="528">
        <f>Juli!$E$99</f>
        <v>0</v>
      </c>
      <c r="O19" s="528">
        <f t="shared" si="0"/>
        <v>0</v>
      </c>
      <c r="P19" s="528">
        <f>Juli!$E$100</f>
        <v>0</v>
      </c>
      <c r="Q19" s="528">
        <f t="shared" si="1"/>
        <v>0</v>
      </c>
      <c r="R19" s="528">
        <f>Juli!$E$101</f>
        <v>0</v>
      </c>
      <c r="S19" s="528">
        <f t="shared" si="2"/>
        <v>0</v>
      </c>
    </row>
    <row r="20" spans="1:19" s="518" customFormat="1" ht="17.100000000000001" customHeight="1" x14ac:dyDescent="0.35">
      <c r="A20" s="510"/>
      <c r="B20" s="537"/>
      <c r="C20" s="538">
        <f>C19+31</f>
        <v>43314</v>
      </c>
      <c r="D20" s="539">
        <f>August!$M$77</f>
        <v>0</v>
      </c>
      <c r="E20" s="540">
        <f>August!$N$77</f>
        <v>0</v>
      </c>
      <c r="F20" s="539">
        <f>August!$R$77</f>
        <v>0</v>
      </c>
      <c r="G20" s="540">
        <f>August!$S$77</f>
        <v>0</v>
      </c>
      <c r="H20" s="541" t="str">
        <f>August!$Z$77</f>
        <v xml:space="preserve"> </v>
      </c>
      <c r="I20" s="525">
        <f>August!$AA$77</f>
        <v>0</v>
      </c>
      <c r="J20" s="526">
        <f>August!$AB$77</f>
        <v>0</v>
      </c>
      <c r="K20" s="536" t="str">
        <f>August!$M$94</f>
        <v/>
      </c>
      <c r="L20" s="536">
        <f>August!$N$94</f>
        <v>0</v>
      </c>
      <c r="M20" s="542">
        <f>August!$R$94</f>
        <v>0</v>
      </c>
      <c r="N20" s="536">
        <f>August!$E$99</f>
        <v>0</v>
      </c>
      <c r="O20" s="536">
        <f t="shared" si="0"/>
        <v>0</v>
      </c>
      <c r="P20" s="536">
        <f>August!$E$100</f>
        <v>0</v>
      </c>
      <c r="Q20" s="536">
        <f t="shared" si="1"/>
        <v>0</v>
      </c>
      <c r="R20" s="536">
        <f>August!$E$101</f>
        <v>0</v>
      </c>
      <c r="S20" s="536">
        <f t="shared" si="2"/>
        <v>0</v>
      </c>
    </row>
    <row r="21" spans="1:19" s="518" customFormat="1" ht="17.100000000000001" customHeight="1" x14ac:dyDescent="0.35">
      <c r="A21" s="510"/>
      <c r="B21" s="529"/>
      <c r="C21" s="521">
        <f>C20+31</f>
        <v>43345</v>
      </c>
      <c r="D21" s="522">
        <f>September!$M$77</f>
        <v>0</v>
      </c>
      <c r="E21" s="523">
        <f>September!$N$77</f>
        <v>0</v>
      </c>
      <c r="F21" s="522">
        <f>September!$R$77</f>
        <v>0</v>
      </c>
      <c r="G21" s="523">
        <f>September!$S$77</f>
        <v>0</v>
      </c>
      <c r="H21" s="524" t="str">
        <f>September!$Z$77</f>
        <v xml:space="preserve"> </v>
      </c>
      <c r="I21" s="525">
        <f>September!$AA$77</f>
        <v>0</v>
      </c>
      <c r="J21" s="526">
        <f>September!$AB$77</f>
        <v>0</v>
      </c>
      <c r="K21" s="519" t="str">
        <f>September!$M$94</f>
        <v/>
      </c>
      <c r="L21" s="519">
        <f>September!$N$94</f>
        <v>0</v>
      </c>
      <c r="M21" s="527">
        <f>September!$R$94</f>
        <v>0</v>
      </c>
      <c r="N21" s="528">
        <f>September!$E$99</f>
        <v>0</v>
      </c>
      <c r="O21" s="528">
        <f t="shared" si="0"/>
        <v>0</v>
      </c>
      <c r="P21" s="528">
        <f>September!$E$100</f>
        <v>0</v>
      </c>
      <c r="Q21" s="528">
        <f t="shared" si="1"/>
        <v>0</v>
      </c>
      <c r="R21" s="528">
        <f>September!$E$101</f>
        <v>0</v>
      </c>
      <c r="S21" s="528">
        <f t="shared" si="2"/>
        <v>0</v>
      </c>
    </row>
    <row r="22" spans="1:19" s="518" customFormat="1" ht="17.100000000000001" customHeight="1" x14ac:dyDescent="0.35">
      <c r="A22" s="510"/>
      <c r="B22" s="543"/>
      <c r="C22" s="538">
        <f>C21+30</f>
        <v>43375</v>
      </c>
      <c r="D22" s="539">
        <f>Oktober!$M$77</f>
        <v>0</v>
      </c>
      <c r="E22" s="540">
        <f>Oktober!$N$77</f>
        <v>0</v>
      </c>
      <c r="F22" s="539">
        <f>Oktober!$R$77</f>
        <v>0</v>
      </c>
      <c r="G22" s="540">
        <f>Oktober!$S$77</f>
        <v>0</v>
      </c>
      <c r="H22" s="541" t="str">
        <f>Oktober!$Z$77</f>
        <v xml:space="preserve"> </v>
      </c>
      <c r="I22" s="525">
        <f>Oktober!$AA$77</f>
        <v>0</v>
      </c>
      <c r="J22" s="526">
        <f>Oktober!$AB$77</f>
        <v>0</v>
      </c>
      <c r="K22" s="536" t="str">
        <f>Oktober!$M$94</f>
        <v/>
      </c>
      <c r="L22" s="530">
        <f>Oktober!$N$94</f>
        <v>0</v>
      </c>
      <c r="M22" s="542">
        <f>Oktober!$R$94</f>
        <v>0</v>
      </c>
      <c r="N22" s="536">
        <f>Oktober!$E$99</f>
        <v>0</v>
      </c>
      <c r="O22" s="536">
        <f t="shared" si="0"/>
        <v>0</v>
      </c>
      <c r="P22" s="536">
        <f>Oktober!$E$100</f>
        <v>0</v>
      </c>
      <c r="Q22" s="536">
        <f t="shared" si="1"/>
        <v>0</v>
      </c>
      <c r="R22" s="536">
        <f>Oktober!$E$101</f>
        <v>0</v>
      </c>
      <c r="S22" s="536">
        <f t="shared" si="2"/>
        <v>0</v>
      </c>
    </row>
    <row r="23" spans="1:19" s="518" customFormat="1" ht="17.100000000000001" customHeight="1" x14ac:dyDescent="0.35">
      <c r="A23" s="510"/>
      <c r="B23" s="529"/>
      <c r="C23" s="521">
        <f>C22+31</f>
        <v>43406</v>
      </c>
      <c r="D23" s="522">
        <f>November!$M$77</f>
        <v>0</v>
      </c>
      <c r="E23" s="523">
        <f>November!$N$77</f>
        <v>0</v>
      </c>
      <c r="F23" s="522">
        <f>November!$R$77</f>
        <v>0</v>
      </c>
      <c r="G23" s="523">
        <f>November!$S$77</f>
        <v>0</v>
      </c>
      <c r="H23" s="524" t="str">
        <f>November!$Z$77</f>
        <v xml:space="preserve"> </v>
      </c>
      <c r="I23" s="525">
        <f>November!$AA$77</f>
        <v>0</v>
      </c>
      <c r="J23" s="526">
        <f>November!$AB$77</f>
        <v>0</v>
      </c>
      <c r="K23" s="519" t="str">
        <f>November!$M$94</f>
        <v/>
      </c>
      <c r="L23" s="519">
        <f>November!$N$94</f>
        <v>0</v>
      </c>
      <c r="M23" s="527">
        <f>November!$R$94</f>
        <v>0</v>
      </c>
      <c r="N23" s="528">
        <f>November!$E$99</f>
        <v>0</v>
      </c>
      <c r="O23" s="528">
        <f t="shared" si="0"/>
        <v>0</v>
      </c>
      <c r="P23" s="528">
        <f>November!$E$100</f>
        <v>0</v>
      </c>
      <c r="Q23" s="528">
        <f t="shared" si="1"/>
        <v>0</v>
      </c>
      <c r="R23" s="528">
        <f>November!$E$101</f>
        <v>0</v>
      </c>
      <c r="S23" s="528">
        <f t="shared" si="2"/>
        <v>0</v>
      </c>
    </row>
    <row r="24" spans="1:19" s="518" customFormat="1" ht="17.100000000000001" customHeight="1" x14ac:dyDescent="0.35">
      <c r="A24" s="510"/>
      <c r="B24" s="543"/>
      <c r="C24" s="538">
        <f>C23+30</f>
        <v>43436</v>
      </c>
      <c r="D24" s="539">
        <f>Dezember!$M$77</f>
        <v>0</v>
      </c>
      <c r="E24" s="540">
        <f>Dezember!$N$77</f>
        <v>0</v>
      </c>
      <c r="F24" s="539">
        <f>Dezember!$R$77</f>
        <v>0</v>
      </c>
      <c r="G24" s="540">
        <f>Dezember!$S$77</f>
        <v>0</v>
      </c>
      <c r="H24" s="541" t="str">
        <f>Dezember!$Z$77</f>
        <v xml:space="preserve"> </v>
      </c>
      <c r="I24" s="525">
        <f>Dezember!$AA$77</f>
        <v>0</v>
      </c>
      <c r="J24" s="526">
        <f>Dezember!$AB$77</f>
        <v>0</v>
      </c>
      <c r="K24" s="536" t="str">
        <f>Dezember!$M$94</f>
        <v/>
      </c>
      <c r="L24" s="536">
        <f>Dezember!$N$94</f>
        <v>0</v>
      </c>
      <c r="M24" s="542">
        <f>Dezember!$R$94</f>
        <v>0</v>
      </c>
      <c r="N24" s="536">
        <f>Dezember!$E$99</f>
        <v>0</v>
      </c>
      <c r="O24" s="536">
        <f t="shared" si="0"/>
        <v>0</v>
      </c>
      <c r="P24" s="536">
        <f>Dezember!$E$100</f>
        <v>0</v>
      </c>
      <c r="Q24" s="536">
        <f t="shared" si="1"/>
        <v>0</v>
      </c>
      <c r="R24" s="536">
        <f>Dezember!$E$101</f>
        <v>0</v>
      </c>
      <c r="S24" s="536">
        <f t="shared" si="2"/>
        <v>0</v>
      </c>
    </row>
  </sheetData>
  <sheetProtection sheet="1" objects="1" scenarios="1" selectLockedCells="1"/>
  <mergeCells count="7">
    <mergeCell ref="I8:J8"/>
    <mergeCell ref="N8:O8"/>
    <mergeCell ref="R10:S10"/>
    <mergeCell ref="C10:J10"/>
    <mergeCell ref="K10:M10"/>
    <mergeCell ref="N10:O10"/>
    <mergeCell ref="P10:Q10"/>
  </mergeCells>
  <phoneticPr fontId="1" type="noConversion"/>
  <conditionalFormatting sqref="J13:J24">
    <cfRule type="expression" dxfId="89" priority="3" stopIfTrue="1">
      <formula>H13="-"</formula>
    </cfRule>
  </conditionalFormatting>
  <conditionalFormatting sqref="I13:I24">
    <cfRule type="expression" dxfId="88" priority="4" stopIfTrue="1">
      <formula>H13="-"</formula>
    </cfRule>
  </conditionalFormatting>
  <conditionalFormatting sqref="K12:K24 H13:H24">
    <cfRule type="cellIs" dxfId="87" priority="2" stopIfTrue="1" operator="equal">
      <formula>"-"</formula>
    </cfRule>
  </conditionalFormatting>
  <conditionalFormatting sqref="P13:P24">
    <cfRule type="cellIs" dxfId="86" priority="8" stopIfTrue="1" operator="greaterThan">
      <formula>0</formula>
    </cfRule>
  </conditionalFormatting>
  <conditionalFormatting sqref="N13:N24">
    <cfRule type="cellIs" dxfId="85" priority="9" stopIfTrue="1" operator="greaterThan">
      <formula>0</formula>
    </cfRule>
  </conditionalFormatting>
  <conditionalFormatting sqref="R13:R24">
    <cfRule type="cellIs" dxfId="84" priority="1" stopIfTrue="1" operator="greaterThan">
      <formula>0</formula>
    </cfRule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90" orientation="landscape" r:id="rId1"/>
  <headerFooter alignWithMargins="0"/>
  <ignoredErrors>
    <ignoredError sqref="C15 C17:C18 C19 C22:C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CA37"/>
  <sheetViews>
    <sheetView showGridLines="0" tabSelected="1" workbookViewId="0">
      <selection activeCell="B8" sqref="B8"/>
    </sheetView>
  </sheetViews>
  <sheetFormatPr baseColWidth="10" defaultRowHeight="15" x14ac:dyDescent="0.25"/>
  <cols>
    <col min="1" max="1" width="4.5703125" style="498" customWidth="1"/>
    <col min="2" max="7" width="4.7109375" style="498" customWidth="1"/>
    <col min="8" max="9" width="4.7109375" style="498" hidden="1" customWidth="1"/>
    <col min="10" max="11" width="4.7109375" style="498" customWidth="1"/>
    <col min="12" max="14" width="4.7109375" style="498" hidden="1" customWidth="1"/>
    <col min="15" max="20" width="4.7109375" style="498" customWidth="1"/>
    <col min="21" max="22" width="4.7109375" style="498" hidden="1" customWidth="1"/>
    <col min="23" max="24" width="4.7109375" style="498" customWidth="1"/>
    <col min="25" max="27" width="4.7109375" style="498" hidden="1" customWidth="1"/>
    <col min="28" max="33" width="4.7109375" style="498" customWidth="1"/>
    <col min="34" max="35" width="4.7109375" style="498" hidden="1" customWidth="1"/>
    <col min="36" max="37" width="4.7109375" style="498" customWidth="1"/>
    <col min="38" max="40" width="4.7109375" style="498" hidden="1" customWidth="1"/>
    <col min="41" max="46" width="4.7109375" style="498" customWidth="1"/>
    <col min="47" max="48" width="4.7109375" style="498" hidden="1" customWidth="1"/>
    <col min="49" max="50" width="4.7109375" style="498" customWidth="1"/>
    <col min="51" max="53" width="4.7109375" style="498" hidden="1" customWidth="1"/>
    <col min="54" max="59" width="4.7109375" style="498" customWidth="1"/>
    <col min="60" max="61" width="4.7109375" style="498" hidden="1" customWidth="1"/>
    <col min="62" max="63" width="4.7109375" style="498" customWidth="1"/>
    <col min="64" max="66" width="4.7109375" style="498" hidden="1" customWidth="1"/>
    <col min="67" max="72" width="4.7109375" style="498" customWidth="1"/>
    <col min="73" max="74" width="4.7109375" style="608" hidden="1" customWidth="1"/>
    <col min="75" max="76" width="4.7109375" style="608" customWidth="1"/>
    <col min="77" max="79" width="4.7109375" style="608" hidden="1" customWidth="1"/>
    <col min="80" max="16384" width="11.42578125" style="608"/>
  </cols>
  <sheetData>
    <row r="1" spans="1:79" ht="9" customHeight="1" x14ac:dyDescent="0.25">
      <c r="A1" s="608"/>
      <c r="B1" s="608"/>
      <c r="C1" s="608"/>
    </row>
    <row r="2" spans="1:79" ht="19.5" x14ac:dyDescent="0.35">
      <c r="A2" s="573" t="s">
        <v>104</v>
      </c>
      <c r="B2" s="608"/>
      <c r="C2" s="608"/>
      <c r="E2" s="767">
        <f>Übersicht!B11</f>
        <v>2018</v>
      </c>
      <c r="F2" s="768"/>
    </row>
    <row r="3" spans="1:79" ht="15.75" x14ac:dyDescent="0.25">
      <c r="A3" s="774">
        <f>Übersicht!I4</f>
        <v>0</v>
      </c>
      <c r="B3" s="775"/>
      <c r="C3" s="775"/>
      <c r="D3" s="775"/>
      <c r="E3" s="775"/>
      <c r="F3" s="775"/>
      <c r="G3" s="775"/>
    </row>
    <row r="4" spans="1:79" ht="15.75" thickBot="1" x14ac:dyDescent="0.3">
      <c r="A4" s="608"/>
      <c r="B4" s="608"/>
      <c r="C4" s="608"/>
    </row>
    <row r="5" spans="1:79" x14ac:dyDescent="0.25">
      <c r="A5" s="503"/>
      <c r="B5" s="772" t="s">
        <v>51</v>
      </c>
      <c r="C5" s="773"/>
      <c r="D5" s="773"/>
      <c r="E5" s="773"/>
      <c r="F5" s="590"/>
      <c r="G5" s="590"/>
      <c r="H5" s="590"/>
      <c r="I5" s="590"/>
      <c r="J5" s="590"/>
      <c r="K5" s="578"/>
      <c r="L5" s="590"/>
      <c r="M5" s="590"/>
      <c r="N5" s="578"/>
      <c r="O5" s="769" t="s">
        <v>50</v>
      </c>
      <c r="P5" s="770"/>
      <c r="Q5" s="770"/>
      <c r="R5" s="770"/>
      <c r="S5" s="590"/>
      <c r="T5" s="590"/>
      <c r="U5" s="590"/>
      <c r="V5" s="590"/>
      <c r="W5" s="590"/>
      <c r="X5" s="590"/>
      <c r="Y5" s="590"/>
      <c r="Z5" s="590"/>
      <c r="AA5" s="578"/>
      <c r="AB5" s="772" t="s">
        <v>55</v>
      </c>
      <c r="AC5" s="773"/>
      <c r="AD5" s="773"/>
      <c r="AE5" s="773"/>
      <c r="AF5" s="580"/>
      <c r="AG5" s="580"/>
      <c r="AH5" s="580"/>
      <c r="AI5" s="580"/>
      <c r="AJ5" s="580"/>
      <c r="AK5" s="580"/>
      <c r="AL5" s="580"/>
      <c r="AM5" s="580"/>
      <c r="AN5" s="580"/>
      <c r="AO5" s="769" t="s">
        <v>47</v>
      </c>
      <c r="AP5" s="770"/>
      <c r="AQ5" s="770"/>
      <c r="AR5" s="770"/>
      <c r="AS5" s="580"/>
      <c r="AT5" s="580"/>
      <c r="AU5" s="580"/>
      <c r="AV5" s="580"/>
      <c r="AW5" s="580"/>
      <c r="AX5" s="580"/>
      <c r="AY5" s="580"/>
      <c r="AZ5" s="580"/>
      <c r="BA5" s="580"/>
      <c r="BB5" s="772" t="s">
        <v>54</v>
      </c>
      <c r="BC5" s="773"/>
      <c r="BD5" s="773"/>
      <c r="BE5" s="773"/>
      <c r="BF5" s="580"/>
      <c r="BG5" s="580"/>
      <c r="BH5" s="580"/>
      <c r="BI5" s="580"/>
      <c r="BJ5" s="580"/>
      <c r="BK5" s="580"/>
      <c r="BL5" s="580"/>
      <c r="BM5" s="580"/>
      <c r="BN5" s="580"/>
      <c r="BO5" s="769" t="s">
        <v>53</v>
      </c>
      <c r="BP5" s="770"/>
      <c r="BQ5" s="770"/>
      <c r="BR5" s="770"/>
      <c r="BS5" s="643"/>
      <c r="BT5" s="643"/>
      <c r="BU5" s="643"/>
      <c r="BV5" s="643"/>
      <c r="BW5" s="643"/>
      <c r="BX5" s="578"/>
      <c r="BY5" s="580"/>
      <c r="BZ5" s="580"/>
      <c r="CA5" s="580"/>
    </row>
    <row r="6" spans="1:79" x14ac:dyDescent="0.25">
      <c r="A6" s="503"/>
      <c r="B6" s="771" t="s">
        <v>20</v>
      </c>
      <c r="C6" s="765"/>
      <c r="D6" s="763" t="s">
        <v>21</v>
      </c>
      <c r="E6" s="765"/>
      <c r="F6" s="763" t="s">
        <v>125</v>
      </c>
      <c r="G6" s="765"/>
      <c r="H6" s="589"/>
      <c r="I6" s="589"/>
      <c r="J6" s="763" t="s">
        <v>123</v>
      </c>
      <c r="K6" s="764"/>
      <c r="L6" s="589"/>
      <c r="M6" s="589"/>
      <c r="N6" s="579"/>
      <c r="O6" s="771" t="s">
        <v>20</v>
      </c>
      <c r="P6" s="765"/>
      <c r="Q6" s="763" t="s">
        <v>21</v>
      </c>
      <c r="R6" s="765"/>
      <c r="S6" s="763" t="s">
        <v>125</v>
      </c>
      <c r="T6" s="765"/>
      <c r="U6" s="589"/>
      <c r="V6" s="589"/>
      <c r="W6" s="763" t="s">
        <v>123</v>
      </c>
      <c r="X6" s="764"/>
      <c r="Y6" s="589"/>
      <c r="Z6" s="589"/>
      <c r="AA6" s="579"/>
      <c r="AB6" s="771" t="s">
        <v>20</v>
      </c>
      <c r="AC6" s="765"/>
      <c r="AD6" s="763" t="s">
        <v>21</v>
      </c>
      <c r="AE6" s="765"/>
      <c r="AF6" s="763" t="s">
        <v>125</v>
      </c>
      <c r="AG6" s="765"/>
      <c r="AH6" s="587"/>
      <c r="AI6" s="587"/>
      <c r="AJ6" s="763" t="s">
        <v>123</v>
      </c>
      <c r="AK6" s="764"/>
      <c r="AL6" s="587"/>
      <c r="AM6" s="587"/>
      <c r="AN6" s="579"/>
      <c r="AO6" s="771" t="s">
        <v>20</v>
      </c>
      <c r="AP6" s="765"/>
      <c r="AQ6" s="763" t="s">
        <v>21</v>
      </c>
      <c r="AR6" s="765"/>
      <c r="AS6" s="763" t="s">
        <v>125</v>
      </c>
      <c r="AT6" s="765"/>
      <c r="AU6" s="587"/>
      <c r="AV6" s="587"/>
      <c r="AW6" s="763" t="s">
        <v>123</v>
      </c>
      <c r="AX6" s="764"/>
      <c r="AY6" s="587"/>
      <c r="AZ6" s="587"/>
      <c r="BA6" s="579"/>
      <c r="BB6" s="771" t="s">
        <v>20</v>
      </c>
      <c r="BC6" s="765"/>
      <c r="BD6" s="763" t="s">
        <v>21</v>
      </c>
      <c r="BE6" s="765"/>
      <c r="BF6" s="763" t="s">
        <v>125</v>
      </c>
      <c r="BG6" s="765"/>
      <c r="BH6" s="587"/>
      <c r="BI6" s="587"/>
      <c r="BJ6" s="763" t="s">
        <v>123</v>
      </c>
      <c r="BK6" s="764"/>
      <c r="BL6" s="587"/>
      <c r="BM6" s="587"/>
      <c r="BN6" s="579"/>
      <c r="BO6" s="771" t="s">
        <v>20</v>
      </c>
      <c r="BP6" s="765"/>
      <c r="BQ6" s="763" t="s">
        <v>21</v>
      </c>
      <c r="BR6" s="765"/>
      <c r="BS6" s="763" t="s">
        <v>125</v>
      </c>
      <c r="BT6" s="765"/>
      <c r="BU6" s="642"/>
      <c r="BV6" s="642"/>
      <c r="BW6" s="763" t="s">
        <v>123</v>
      </c>
      <c r="BX6" s="764"/>
      <c r="BY6" s="587"/>
      <c r="BZ6" s="587"/>
      <c r="CA6" s="579"/>
    </row>
    <row r="7" spans="1:79" ht="16.5" thickBot="1" x14ac:dyDescent="0.3">
      <c r="B7" s="564" t="s">
        <v>22</v>
      </c>
      <c r="C7" s="508" t="s">
        <v>23</v>
      </c>
      <c r="D7" s="507" t="s">
        <v>22</v>
      </c>
      <c r="E7" s="586" t="s">
        <v>23</v>
      </c>
      <c r="F7" s="507" t="s">
        <v>22</v>
      </c>
      <c r="G7" s="586" t="s">
        <v>23</v>
      </c>
      <c r="H7" s="634"/>
      <c r="I7" s="508"/>
      <c r="J7" s="588" t="s">
        <v>22</v>
      </c>
      <c r="K7" s="633" t="s">
        <v>23</v>
      </c>
      <c r="L7" s="596"/>
      <c r="M7" s="596"/>
      <c r="N7" s="602"/>
      <c r="O7" s="564" t="s">
        <v>22</v>
      </c>
      <c r="P7" s="508" t="s">
        <v>23</v>
      </c>
      <c r="Q7" s="507" t="s">
        <v>22</v>
      </c>
      <c r="R7" s="508" t="s">
        <v>23</v>
      </c>
      <c r="S7" s="507" t="s">
        <v>22</v>
      </c>
      <c r="T7" s="586" t="s">
        <v>23</v>
      </c>
      <c r="U7" s="596"/>
      <c r="V7" s="596"/>
      <c r="W7" s="588" t="s">
        <v>22</v>
      </c>
      <c r="X7" s="586" t="s">
        <v>23</v>
      </c>
      <c r="Y7" s="596"/>
      <c r="Z7" s="596"/>
      <c r="AA7" s="602"/>
      <c r="AB7" s="564" t="s">
        <v>22</v>
      </c>
      <c r="AC7" s="508" t="s">
        <v>23</v>
      </c>
      <c r="AD7" s="507" t="s">
        <v>22</v>
      </c>
      <c r="AE7" s="508" t="s">
        <v>23</v>
      </c>
      <c r="AF7" s="507" t="s">
        <v>22</v>
      </c>
      <c r="AG7" s="586" t="s">
        <v>23</v>
      </c>
      <c r="AH7" s="596"/>
      <c r="AI7" s="596"/>
      <c r="AJ7" s="588" t="s">
        <v>22</v>
      </c>
      <c r="AK7" s="586" t="s">
        <v>23</v>
      </c>
      <c r="AL7" s="596"/>
      <c r="AM7" s="596"/>
      <c r="AN7" s="602"/>
      <c r="AO7" s="564" t="s">
        <v>22</v>
      </c>
      <c r="AP7" s="508" t="s">
        <v>23</v>
      </c>
      <c r="AQ7" s="507" t="s">
        <v>22</v>
      </c>
      <c r="AR7" s="508" t="s">
        <v>23</v>
      </c>
      <c r="AS7" s="507" t="s">
        <v>22</v>
      </c>
      <c r="AT7" s="586" t="s">
        <v>23</v>
      </c>
      <c r="AU7" s="596"/>
      <c r="AV7" s="596"/>
      <c r="AW7" s="588" t="s">
        <v>22</v>
      </c>
      <c r="AX7" s="586" t="s">
        <v>23</v>
      </c>
      <c r="AY7" s="596"/>
      <c r="AZ7" s="596"/>
      <c r="BA7" s="602"/>
      <c r="BB7" s="564" t="s">
        <v>22</v>
      </c>
      <c r="BC7" s="508" t="s">
        <v>23</v>
      </c>
      <c r="BD7" s="507" t="s">
        <v>22</v>
      </c>
      <c r="BE7" s="508" t="s">
        <v>23</v>
      </c>
      <c r="BF7" s="507" t="s">
        <v>22</v>
      </c>
      <c r="BG7" s="586" t="s">
        <v>23</v>
      </c>
      <c r="BH7" s="596"/>
      <c r="BI7" s="596"/>
      <c r="BJ7" s="588" t="s">
        <v>22</v>
      </c>
      <c r="BK7" s="586" t="s">
        <v>23</v>
      </c>
      <c r="BL7" s="596"/>
      <c r="BM7" s="596"/>
      <c r="BN7" s="602"/>
      <c r="BO7" s="564" t="s">
        <v>22</v>
      </c>
      <c r="BP7" s="508" t="s">
        <v>23</v>
      </c>
      <c r="BQ7" s="507" t="s">
        <v>22</v>
      </c>
      <c r="BR7" s="508" t="s">
        <v>23</v>
      </c>
      <c r="BS7" s="507" t="s">
        <v>22</v>
      </c>
      <c r="BT7" s="586" t="s">
        <v>23</v>
      </c>
      <c r="BU7" s="596"/>
      <c r="BV7" s="596"/>
      <c r="BW7" s="588" t="s">
        <v>22</v>
      </c>
      <c r="BX7" s="633" t="s">
        <v>23</v>
      </c>
      <c r="BY7" s="596"/>
      <c r="BZ7" s="596"/>
      <c r="CA7" s="602"/>
    </row>
    <row r="8" spans="1:79" ht="15.75" x14ac:dyDescent="0.25">
      <c r="A8" s="597" t="s">
        <v>105</v>
      </c>
      <c r="B8" s="565"/>
      <c r="C8" s="566"/>
      <c r="D8" s="567"/>
      <c r="E8" s="566"/>
      <c r="F8" s="567"/>
      <c r="G8" s="566"/>
      <c r="H8" s="252">
        <f>((D8*60)+E8)-((B8*60)+C8)</f>
        <v>0</v>
      </c>
      <c r="I8" s="335">
        <f t="shared" ref="I8" si="0">(F8*60)+G8</f>
        <v>0</v>
      </c>
      <c r="J8" s="545">
        <f>IF(B8=0,0,M8)</f>
        <v>0</v>
      </c>
      <c r="K8" s="607">
        <f>IF(B8=0,0,N8)</f>
        <v>0</v>
      </c>
      <c r="L8" s="243">
        <f>H8-I8</f>
        <v>0</v>
      </c>
      <c r="M8" s="335">
        <f t="shared" ref="M8" si="1">INT(L8/60)</f>
        <v>0</v>
      </c>
      <c r="N8" s="603">
        <f t="shared" ref="N8" si="2">ROUND(MOD(L8,60),0)</f>
        <v>0</v>
      </c>
      <c r="O8" s="565">
        <f>$B$8</f>
        <v>0</v>
      </c>
      <c r="P8" s="566">
        <f>$C$8</f>
        <v>0</v>
      </c>
      <c r="Q8" s="567">
        <f>$D$8</f>
        <v>0</v>
      </c>
      <c r="R8" s="566">
        <f>$E$8</f>
        <v>0</v>
      </c>
      <c r="S8" s="567">
        <f t="shared" ref="S8:T14" si="3">F8</f>
        <v>0</v>
      </c>
      <c r="T8" s="566">
        <f t="shared" si="3"/>
        <v>0</v>
      </c>
      <c r="U8" s="252">
        <f>((Q8*60)+R8)-((O8*60)+P8)</f>
        <v>0</v>
      </c>
      <c r="V8" s="335">
        <f t="shared" ref="V8:V14" si="4">(S8*60)+T8</f>
        <v>0</v>
      </c>
      <c r="W8" s="545">
        <f>IF(O8=0,0,Z8)</f>
        <v>0</v>
      </c>
      <c r="X8" s="607">
        <f>IF(O8=0,0,AA8)</f>
        <v>0</v>
      </c>
      <c r="Y8" s="243">
        <f>U8-V8</f>
        <v>0</v>
      </c>
      <c r="Z8" s="335">
        <f t="shared" ref="Z8:Z14" si="5">INT(Y8/60)</f>
        <v>0</v>
      </c>
      <c r="AA8" s="603">
        <f t="shared" ref="AA8:AA14" si="6">ROUND(MOD(Y8,60),0)</f>
        <v>0</v>
      </c>
      <c r="AB8" s="565">
        <f>$O$8</f>
        <v>0</v>
      </c>
      <c r="AC8" s="566">
        <f>$P$8</f>
        <v>0</v>
      </c>
      <c r="AD8" s="567">
        <f>$Q$8</f>
        <v>0</v>
      </c>
      <c r="AE8" s="566">
        <f>$R$8</f>
        <v>0</v>
      </c>
      <c r="AF8" s="567">
        <f t="shared" ref="AF8:AG14" si="7">S8</f>
        <v>0</v>
      </c>
      <c r="AG8" s="566">
        <f t="shared" si="7"/>
        <v>0</v>
      </c>
      <c r="AH8" s="252">
        <f>((AD8*60)+AE8)-((AB8*60)+AC8)</f>
        <v>0</v>
      </c>
      <c r="AI8" s="335">
        <f t="shared" ref="AI8:AI14" si="8">(AF8*60)+AG8</f>
        <v>0</v>
      </c>
      <c r="AJ8" s="545">
        <f>IF(AB8=0,0,AM8)</f>
        <v>0</v>
      </c>
      <c r="AK8" s="607">
        <f>IF(AB8=0,0,AN8)</f>
        <v>0</v>
      </c>
      <c r="AL8" s="243">
        <f>AH8-AI8</f>
        <v>0</v>
      </c>
      <c r="AM8" s="335">
        <f t="shared" ref="AM8:AM14" si="9">INT(AL8/60)</f>
        <v>0</v>
      </c>
      <c r="AN8" s="603">
        <f t="shared" ref="AN8:AN14" si="10">ROUND(MOD(AL8,60),0)</f>
        <v>0</v>
      </c>
      <c r="AO8" s="565">
        <f>$AB$8</f>
        <v>0</v>
      </c>
      <c r="AP8" s="566">
        <f>$AC$8</f>
        <v>0</v>
      </c>
      <c r="AQ8" s="567">
        <f>$AD$8</f>
        <v>0</v>
      </c>
      <c r="AR8" s="566">
        <f>$AE$8</f>
        <v>0</v>
      </c>
      <c r="AS8" s="567">
        <f t="shared" ref="AS8:AT14" si="11">AF8</f>
        <v>0</v>
      </c>
      <c r="AT8" s="566">
        <f t="shared" si="11"/>
        <v>0</v>
      </c>
      <c r="AU8" s="252">
        <f>((AQ8*60)+AR8)-((AO8*60)+AP8)</f>
        <v>0</v>
      </c>
      <c r="AV8" s="335">
        <f t="shared" ref="AV8:AV14" si="12">(AS8*60)+AT8</f>
        <v>0</v>
      </c>
      <c r="AW8" s="545">
        <f>IF(AO8=0,0,AZ8)</f>
        <v>0</v>
      </c>
      <c r="AX8" s="607">
        <f>IF(AO8=0,0,BA8)</f>
        <v>0</v>
      </c>
      <c r="AY8" s="243">
        <f>AU8-AV8</f>
        <v>0</v>
      </c>
      <c r="AZ8" s="335">
        <f t="shared" ref="AZ8:AZ14" si="13">INT(AY8/60)</f>
        <v>0</v>
      </c>
      <c r="BA8" s="603">
        <f t="shared" ref="BA8:BA14" si="14">ROUND(MOD(AY8,60),0)</f>
        <v>0</v>
      </c>
      <c r="BB8" s="565">
        <f>$AO$8</f>
        <v>0</v>
      </c>
      <c r="BC8" s="566">
        <f>$AP$8</f>
        <v>0</v>
      </c>
      <c r="BD8" s="567">
        <f>$AQ$8</f>
        <v>0</v>
      </c>
      <c r="BE8" s="566">
        <f>$AR$8</f>
        <v>0</v>
      </c>
      <c r="BF8" s="567">
        <f t="shared" ref="BF8:BG14" si="15">AS8</f>
        <v>0</v>
      </c>
      <c r="BG8" s="566">
        <f t="shared" si="15"/>
        <v>0</v>
      </c>
      <c r="BH8" s="252">
        <f>((BD8*60)+BE8)-((BB8*60)+BC8)</f>
        <v>0</v>
      </c>
      <c r="BI8" s="335">
        <f t="shared" ref="BI8:BI14" si="16">(BF8*60)+BG8</f>
        <v>0</v>
      </c>
      <c r="BJ8" s="545">
        <f>IF(BB8=0,0,BM8)</f>
        <v>0</v>
      </c>
      <c r="BK8" s="607">
        <f>IF(BB8=0,0,BN8)</f>
        <v>0</v>
      </c>
      <c r="BL8" s="243">
        <f>BH8-BI8</f>
        <v>0</v>
      </c>
      <c r="BM8" s="335">
        <f t="shared" ref="BM8:BM14" si="17">INT(BL8/60)</f>
        <v>0</v>
      </c>
      <c r="BN8" s="603">
        <f t="shared" ref="BN8:BN14" si="18">ROUND(MOD(BL8,60),0)</f>
        <v>0</v>
      </c>
      <c r="BO8" s="565">
        <f>$BB$8</f>
        <v>0</v>
      </c>
      <c r="BP8" s="566">
        <f>$BC$8</f>
        <v>0</v>
      </c>
      <c r="BQ8" s="567">
        <f>$BD$8</f>
        <v>0</v>
      </c>
      <c r="BR8" s="566">
        <f>$BE$8</f>
        <v>0</v>
      </c>
      <c r="BS8" s="567">
        <f t="shared" ref="BS8:BT14" si="19">BF8</f>
        <v>0</v>
      </c>
      <c r="BT8" s="566">
        <f t="shared" si="19"/>
        <v>0</v>
      </c>
      <c r="BU8" s="252">
        <f>((BQ8*60)+BR8)-((BO8*60)+BP8)</f>
        <v>0</v>
      </c>
      <c r="BV8" s="335">
        <f t="shared" ref="BV8:BV14" si="20">(BS8*60)+BT8</f>
        <v>0</v>
      </c>
      <c r="BW8" s="545">
        <f>IF(BO8=0,0,BZ8)</f>
        <v>0</v>
      </c>
      <c r="BX8" s="607">
        <f>IF(BO8=0,0,CA8)</f>
        <v>0</v>
      </c>
      <c r="BY8" s="243">
        <f>BU8-BV8</f>
        <v>0</v>
      </c>
      <c r="BZ8" s="335">
        <f t="shared" ref="BZ8:BZ14" si="21">INT(BY8/60)</f>
        <v>0</v>
      </c>
      <c r="CA8" s="603">
        <f t="shared" ref="CA8:CA14" si="22">ROUND(MOD(BY8,60),0)</f>
        <v>0</v>
      </c>
    </row>
    <row r="9" spans="1:79" ht="15.75" x14ac:dyDescent="0.25">
      <c r="A9" s="598" t="s">
        <v>106</v>
      </c>
      <c r="B9" s="565"/>
      <c r="C9" s="566"/>
      <c r="D9" s="567"/>
      <c r="E9" s="566"/>
      <c r="F9" s="567"/>
      <c r="G9" s="566"/>
      <c r="H9" s="252">
        <f t="shared" ref="H9:H14" si="23">((D9*60)+E9)-((B9*60)+C9)</f>
        <v>0</v>
      </c>
      <c r="I9" s="335">
        <f t="shared" ref="I9:I14" si="24">(F9*60)+G9</f>
        <v>0</v>
      </c>
      <c r="J9" s="545">
        <f t="shared" ref="J9:J14" si="25">IF(B9=0,0,M9)</f>
        <v>0</v>
      </c>
      <c r="K9" s="607">
        <f t="shared" ref="K9:K14" si="26">IF(B9=0,0,N9)</f>
        <v>0</v>
      </c>
      <c r="L9" s="243">
        <f t="shared" ref="L9:L14" si="27">H9-I9</f>
        <v>0</v>
      </c>
      <c r="M9" s="335">
        <f t="shared" ref="M9:M14" si="28">INT(L9/60)</f>
        <v>0</v>
      </c>
      <c r="N9" s="603">
        <f t="shared" ref="N9:N14" si="29">ROUND(MOD(L9,60),0)</f>
        <v>0</v>
      </c>
      <c r="O9" s="565">
        <f>$B$9</f>
        <v>0</v>
      </c>
      <c r="P9" s="566">
        <f>$C$9</f>
        <v>0</v>
      </c>
      <c r="Q9" s="567">
        <f>$D$9</f>
        <v>0</v>
      </c>
      <c r="R9" s="566">
        <f>$E$9</f>
        <v>0</v>
      </c>
      <c r="S9" s="567">
        <f t="shared" si="3"/>
        <v>0</v>
      </c>
      <c r="T9" s="566">
        <f t="shared" si="3"/>
        <v>0</v>
      </c>
      <c r="U9" s="252">
        <f t="shared" ref="U9:U14" si="30">((Q9*60)+R9)-((O9*60)+P9)</f>
        <v>0</v>
      </c>
      <c r="V9" s="335">
        <f t="shared" si="4"/>
        <v>0</v>
      </c>
      <c r="W9" s="545">
        <f t="shared" ref="W9:W14" si="31">IF(O9=0,0,Z9)</f>
        <v>0</v>
      </c>
      <c r="X9" s="607">
        <f t="shared" ref="X9:X14" si="32">IF(O9=0,0,AA9)</f>
        <v>0</v>
      </c>
      <c r="Y9" s="243">
        <f t="shared" ref="Y9:Y14" si="33">U9-V9</f>
        <v>0</v>
      </c>
      <c r="Z9" s="335">
        <f t="shared" si="5"/>
        <v>0</v>
      </c>
      <c r="AA9" s="603">
        <f t="shared" si="6"/>
        <v>0</v>
      </c>
      <c r="AB9" s="565">
        <f>$O$9</f>
        <v>0</v>
      </c>
      <c r="AC9" s="566">
        <f>$P$9</f>
        <v>0</v>
      </c>
      <c r="AD9" s="567">
        <f>$Q$9</f>
        <v>0</v>
      </c>
      <c r="AE9" s="566">
        <f>$R$9</f>
        <v>0</v>
      </c>
      <c r="AF9" s="567">
        <f t="shared" si="7"/>
        <v>0</v>
      </c>
      <c r="AG9" s="566">
        <f t="shared" si="7"/>
        <v>0</v>
      </c>
      <c r="AH9" s="252">
        <f t="shared" ref="AH9:AH14" si="34">((AD9*60)+AE9)-((AB9*60)+AC9)</f>
        <v>0</v>
      </c>
      <c r="AI9" s="335">
        <f t="shared" si="8"/>
        <v>0</v>
      </c>
      <c r="AJ9" s="545">
        <f t="shared" ref="AJ9:AJ14" si="35">IF(AB9=0,0,AM9)</f>
        <v>0</v>
      </c>
      <c r="AK9" s="607">
        <f t="shared" ref="AK9:AK14" si="36">IF(AB9=0,0,AN9)</f>
        <v>0</v>
      </c>
      <c r="AL9" s="243">
        <f t="shared" ref="AL9:AL14" si="37">AH9-AI9</f>
        <v>0</v>
      </c>
      <c r="AM9" s="335">
        <f t="shared" si="9"/>
        <v>0</v>
      </c>
      <c r="AN9" s="603">
        <f t="shared" si="10"/>
        <v>0</v>
      </c>
      <c r="AO9" s="565">
        <f>$AB$9</f>
        <v>0</v>
      </c>
      <c r="AP9" s="566">
        <f>$AC$9</f>
        <v>0</v>
      </c>
      <c r="AQ9" s="567">
        <f>$AD$9</f>
        <v>0</v>
      </c>
      <c r="AR9" s="566">
        <f>$AE$9</f>
        <v>0</v>
      </c>
      <c r="AS9" s="567">
        <f t="shared" si="11"/>
        <v>0</v>
      </c>
      <c r="AT9" s="566">
        <f t="shared" si="11"/>
        <v>0</v>
      </c>
      <c r="AU9" s="252">
        <f t="shared" ref="AU9:AU14" si="38">((AQ9*60)+AR9)-((AO9*60)+AP9)</f>
        <v>0</v>
      </c>
      <c r="AV9" s="335">
        <f t="shared" si="12"/>
        <v>0</v>
      </c>
      <c r="AW9" s="545">
        <f t="shared" ref="AW9:AW14" si="39">IF(AO9=0,0,AZ9)</f>
        <v>0</v>
      </c>
      <c r="AX9" s="607">
        <f t="shared" ref="AX9:AX14" si="40">IF(AO9=0,0,BA9)</f>
        <v>0</v>
      </c>
      <c r="AY9" s="243">
        <f t="shared" ref="AY9:AY14" si="41">AU9-AV9</f>
        <v>0</v>
      </c>
      <c r="AZ9" s="335">
        <f t="shared" si="13"/>
        <v>0</v>
      </c>
      <c r="BA9" s="603">
        <f t="shared" si="14"/>
        <v>0</v>
      </c>
      <c r="BB9" s="565">
        <f>$AO$9</f>
        <v>0</v>
      </c>
      <c r="BC9" s="566">
        <f>$AP$9</f>
        <v>0</v>
      </c>
      <c r="BD9" s="567">
        <f>$AQ$9</f>
        <v>0</v>
      </c>
      <c r="BE9" s="566">
        <f>$AR$9</f>
        <v>0</v>
      </c>
      <c r="BF9" s="567">
        <f t="shared" si="15"/>
        <v>0</v>
      </c>
      <c r="BG9" s="566">
        <f t="shared" si="15"/>
        <v>0</v>
      </c>
      <c r="BH9" s="252">
        <f t="shared" ref="BH9:BH14" si="42">((BD9*60)+BE9)-((BB9*60)+BC9)</f>
        <v>0</v>
      </c>
      <c r="BI9" s="335">
        <f t="shared" si="16"/>
        <v>0</v>
      </c>
      <c r="BJ9" s="545">
        <f t="shared" ref="BJ9:BJ14" si="43">IF(BB9=0,0,BM9)</f>
        <v>0</v>
      </c>
      <c r="BK9" s="607">
        <f t="shared" ref="BK9:BK14" si="44">IF(BB9=0,0,BN9)</f>
        <v>0</v>
      </c>
      <c r="BL9" s="243">
        <f t="shared" ref="BL9:BL14" si="45">BH9-BI9</f>
        <v>0</v>
      </c>
      <c r="BM9" s="335">
        <f t="shared" si="17"/>
        <v>0</v>
      </c>
      <c r="BN9" s="603">
        <f t="shared" si="18"/>
        <v>0</v>
      </c>
      <c r="BO9" s="565">
        <f>$BB$9</f>
        <v>0</v>
      </c>
      <c r="BP9" s="566">
        <f>$BC$9</f>
        <v>0</v>
      </c>
      <c r="BQ9" s="567">
        <f>$BD$9</f>
        <v>0</v>
      </c>
      <c r="BR9" s="566">
        <f>$BE$9</f>
        <v>0</v>
      </c>
      <c r="BS9" s="567">
        <f t="shared" si="19"/>
        <v>0</v>
      </c>
      <c r="BT9" s="566">
        <f t="shared" si="19"/>
        <v>0</v>
      </c>
      <c r="BU9" s="252">
        <f t="shared" ref="BU9:BU14" si="46">((BQ9*60)+BR9)-((BO9*60)+BP9)</f>
        <v>0</v>
      </c>
      <c r="BV9" s="335">
        <f t="shared" si="20"/>
        <v>0</v>
      </c>
      <c r="BW9" s="545">
        <f t="shared" ref="BW9:BW14" si="47">IF(BO9=0,0,BZ9)</f>
        <v>0</v>
      </c>
      <c r="BX9" s="607">
        <f t="shared" ref="BX9:BX14" si="48">IF(BO9=0,0,CA9)</f>
        <v>0</v>
      </c>
      <c r="BY9" s="243">
        <f t="shared" ref="BY9:BY14" si="49">BU9-BV9</f>
        <v>0</v>
      </c>
      <c r="BZ9" s="335">
        <f t="shared" si="21"/>
        <v>0</v>
      </c>
      <c r="CA9" s="603">
        <f t="shared" si="22"/>
        <v>0</v>
      </c>
    </row>
    <row r="10" spans="1:79" ht="15.75" x14ac:dyDescent="0.25">
      <c r="A10" s="598" t="s">
        <v>107</v>
      </c>
      <c r="B10" s="565"/>
      <c r="C10" s="566"/>
      <c r="D10" s="567"/>
      <c r="E10" s="566"/>
      <c r="F10" s="567"/>
      <c r="G10" s="566"/>
      <c r="H10" s="252">
        <f t="shared" si="23"/>
        <v>0</v>
      </c>
      <c r="I10" s="335">
        <f t="shared" si="24"/>
        <v>0</v>
      </c>
      <c r="J10" s="545">
        <f t="shared" si="25"/>
        <v>0</v>
      </c>
      <c r="K10" s="607">
        <f t="shared" si="26"/>
        <v>0</v>
      </c>
      <c r="L10" s="243">
        <f t="shared" si="27"/>
        <v>0</v>
      </c>
      <c r="M10" s="335">
        <f t="shared" si="28"/>
        <v>0</v>
      </c>
      <c r="N10" s="603">
        <f t="shared" si="29"/>
        <v>0</v>
      </c>
      <c r="O10" s="565">
        <f>$B$10</f>
        <v>0</v>
      </c>
      <c r="P10" s="566">
        <f>$C$10</f>
        <v>0</v>
      </c>
      <c r="Q10" s="567">
        <f>$D$10</f>
        <v>0</v>
      </c>
      <c r="R10" s="566">
        <f>$E$10</f>
        <v>0</v>
      </c>
      <c r="S10" s="567">
        <f t="shared" si="3"/>
        <v>0</v>
      </c>
      <c r="T10" s="566">
        <f t="shared" si="3"/>
        <v>0</v>
      </c>
      <c r="U10" s="252">
        <f t="shared" si="30"/>
        <v>0</v>
      </c>
      <c r="V10" s="335">
        <f t="shared" si="4"/>
        <v>0</v>
      </c>
      <c r="W10" s="545">
        <f t="shared" si="31"/>
        <v>0</v>
      </c>
      <c r="X10" s="607">
        <f t="shared" si="32"/>
        <v>0</v>
      </c>
      <c r="Y10" s="243">
        <f t="shared" si="33"/>
        <v>0</v>
      </c>
      <c r="Z10" s="335">
        <f t="shared" si="5"/>
        <v>0</v>
      </c>
      <c r="AA10" s="603">
        <f t="shared" si="6"/>
        <v>0</v>
      </c>
      <c r="AB10" s="565">
        <f>$O$10</f>
        <v>0</v>
      </c>
      <c r="AC10" s="566">
        <f>$P$10</f>
        <v>0</v>
      </c>
      <c r="AD10" s="567">
        <f>$Q$10</f>
        <v>0</v>
      </c>
      <c r="AE10" s="566">
        <f>$R$10</f>
        <v>0</v>
      </c>
      <c r="AF10" s="567">
        <f t="shared" si="7"/>
        <v>0</v>
      </c>
      <c r="AG10" s="566">
        <f t="shared" si="7"/>
        <v>0</v>
      </c>
      <c r="AH10" s="252">
        <f t="shared" si="34"/>
        <v>0</v>
      </c>
      <c r="AI10" s="335">
        <f t="shared" si="8"/>
        <v>0</v>
      </c>
      <c r="AJ10" s="545">
        <f t="shared" si="35"/>
        <v>0</v>
      </c>
      <c r="AK10" s="607">
        <f t="shared" si="36"/>
        <v>0</v>
      </c>
      <c r="AL10" s="243">
        <f t="shared" si="37"/>
        <v>0</v>
      </c>
      <c r="AM10" s="335">
        <f t="shared" si="9"/>
        <v>0</v>
      </c>
      <c r="AN10" s="603">
        <f t="shared" si="10"/>
        <v>0</v>
      </c>
      <c r="AO10" s="565">
        <f>$AB$10</f>
        <v>0</v>
      </c>
      <c r="AP10" s="566">
        <f>$AC$10</f>
        <v>0</v>
      </c>
      <c r="AQ10" s="567">
        <f>$AD$10</f>
        <v>0</v>
      </c>
      <c r="AR10" s="566">
        <f>$AE$10</f>
        <v>0</v>
      </c>
      <c r="AS10" s="567">
        <f t="shared" si="11"/>
        <v>0</v>
      </c>
      <c r="AT10" s="566">
        <f t="shared" si="11"/>
        <v>0</v>
      </c>
      <c r="AU10" s="252">
        <f t="shared" si="38"/>
        <v>0</v>
      </c>
      <c r="AV10" s="335">
        <f t="shared" si="12"/>
        <v>0</v>
      </c>
      <c r="AW10" s="545">
        <f t="shared" si="39"/>
        <v>0</v>
      </c>
      <c r="AX10" s="607">
        <f t="shared" si="40"/>
        <v>0</v>
      </c>
      <c r="AY10" s="243">
        <f t="shared" si="41"/>
        <v>0</v>
      </c>
      <c r="AZ10" s="335">
        <f t="shared" si="13"/>
        <v>0</v>
      </c>
      <c r="BA10" s="603">
        <f t="shared" si="14"/>
        <v>0</v>
      </c>
      <c r="BB10" s="565">
        <f>$AO$10</f>
        <v>0</v>
      </c>
      <c r="BC10" s="566">
        <f>$AP$10</f>
        <v>0</v>
      </c>
      <c r="BD10" s="567">
        <f>$AQ$10</f>
        <v>0</v>
      </c>
      <c r="BE10" s="566">
        <f>$AR$10</f>
        <v>0</v>
      </c>
      <c r="BF10" s="567">
        <f t="shared" si="15"/>
        <v>0</v>
      </c>
      <c r="BG10" s="566">
        <f t="shared" si="15"/>
        <v>0</v>
      </c>
      <c r="BH10" s="252">
        <f t="shared" si="42"/>
        <v>0</v>
      </c>
      <c r="BI10" s="335">
        <f t="shared" si="16"/>
        <v>0</v>
      </c>
      <c r="BJ10" s="545">
        <f t="shared" si="43"/>
        <v>0</v>
      </c>
      <c r="BK10" s="607">
        <f t="shared" si="44"/>
        <v>0</v>
      </c>
      <c r="BL10" s="243">
        <f t="shared" si="45"/>
        <v>0</v>
      </c>
      <c r="BM10" s="335">
        <f t="shared" si="17"/>
        <v>0</v>
      </c>
      <c r="BN10" s="603">
        <f t="shared" si="18"/>
        <v>0</v>
      </c>
      <c r="BO10" s="565">
        <f>$BB$10</f>
        <v>0</v>
      </c>
      <c r="BP10" s="566">
        <f>$BC$10</f>
        <v>0</v>
      </c>
      <c r="BQ10" s="567">
        <f>$BD$10</f>
        <v>0</v>
      </c>
      <c r="BR10" s="566">
        <f>$BE$10</f>
        <v>0</v>
      </c>
      <c r="BS10" s="567">
        <f t="shared" si="19"/>
        <v>0</v>
      </c>
      <c r="BT10" s="566">
        <f t="shared" si="19"/>
        <v>0</v>
      </c>
      <c r="BU10" s="252">
        <f t="shared" si="46"/>
        <v>0</v>
      </c>
      <c r="BV10" s="335">
        <f t="shared" si="20"/>
        <v>0</v>
      </c>
      <c r="BW10" s="545">
        <f t="shared" si="47"/>
        <v>0</v>
      </c>
      <c r="BX10" s="607">
        <f t="shared" si="48"/>
        <v>0</v>
      </c>
      <c r="BY10" s="243">
        <f t="shared" si="49"/>
        <v>0</v>
      </c>
      <c r="BZ10" s="335">
        <f t="shared" si="21"/>
        <v>0</v>
      </c>
      <c r="CA10" s="603">
        <f t="shared" si="22"/>
        <v>0</v>
      </c>
    </row>
    <row r="11" spans="1:79" ht="15.75" x14ac:dyDescent="0.25">
      <c r="A11" s="598" t="s">
        <v>108</v>
      </c>
      <c r="B11" s="565"/>
      <c r="C11" s="566"/>
      <c r="D11" s="567"/>
      <c r="E11" s="566"/>
      <c r="F11" s="567"/>
      <c r="G11" s="566"/>
      <c r="H11" s="252">
        <f t="shared" si="23"/>
        <v>0</v>
      </c>
      <c r="I11" s="335">
        <f t="shared" si="24"/>
        <v>0</v>
      </c>
      <c r="J11" s="545">
        <f t="shared" si="25"/>
        <v>0</v>
      </c>
      <c r="K11" s="607">
        <f t="shared" si="26"/>
        <v>0</v>
      </c>
      <c r="L11" s="243">
        <f t="shared" si="27"/>
        <v>0</v>
      </c>
      <c r="M11" s="335">
        <f t="shared" si="28"/>
        <v>0</v>
      </c>
      <c r="N11" s="603">
        <f t="shared" si="29"/>
        <v>0</v>
      </c>
      <c r="O11" s="565">
        <f>$B$11</f>
        <v>0</v>
      </c>
      <c r="P11" s="566">
        <f>$C$11</f>
        <v>0</v>
      </c>
      <c r="Q11" s="567">
        <f>$D$11</f>
        <v>0</v>
      </c>
      <c r="R11" s="566">
        <f>$E$11</f>
        <v>0</v>
      </c>
      <c r="S11" s="567">
        <f t="shared" si="3"/>
        <v>0</v>
      </c>
      <c r="T11" s="566">
        <f t="shared" si="3"/>
        <v>0</v>
      </c>
      <c r="U11" s="252">
        <f t="shared" si="30"/>
        <v>0</v>
      </c>
      <c r="V11" s="335">
        <f t="shared" si="4"/>
        <v>0</v>
      </c>
      <c r="W11" s="545">
        <f t="shared" si="31"/>
        <v>0</v>
      </c>
      <c r="X11" s="607">
        <f t="shared" si="32"/>
        <v>0</v>
      </c>
      <c r="Y11" s="243">
        <f t="shared" si="33"/>
        <v>0</v>
      </c>
      <c r="Z11" s="335">
        <f t="shared" si="5"/>
        <v>0</v>
      </c>
      <c r="AA11" s="603">
        <f t="shared" si="6"/>
        <v>0</v>
      </c>
      <c r="AB11" s="565">
        <f>$O$11</f>
        <v>0</v>
      </c>
      <c r="AC11" s="566">
        <f>$P$11</f>
        <v>0</v>
      </c>
      <c r="AD11" s="567">
        <f>$Q$11</f>
        <v>0</v>
      </c>
      <c r="AE11" s="566">
        <f>$R$11</f>
        <v>0</v>
      </c>
      <c r="AF11" s="567">
        <f t="shared" si="7"/>
        <v>0</v>
      </c>
      <c r="AG11" s="566">
        <f t="shared" si="7"/>
        <v>0</v>
      </c>
      <c r="AH11" s="252">
        <f t="shared" si="34"/>
        <v>0</v>
      </c>
      <c r="AI11" s="335">
        <f t="shared" si="8"/>
        <v>0</v>
      </c>
      <c r="AJ11" s="545">
        <f t="shared" si="35"/>
        <v>0</v>
      </c>
      <c r="AK11" s="607">
        <f t="shared" si="36"/>
        <v>0</v>
      </c>
      <c r="AL11" s="243">
        <f t="shared" si="37"/>
        <v>0</v>
      </c>
      <c r="AM11" s="335">
        <f t="shared" si="9"/>
        <v>0</v>
      </c>
      <c r="AN11" s="603">
        <f t="shared" si="10"/>
        <v>0</v>
      </c>
      <c r="AO11" s="565">
        <f>$AB$11</f>
        <v>0</v>
      </c>
      <c r="AP11" s="566">
        <f>$AC$11</f>
        <v>0</v>
      </c>
      <c r="AQ11" s="567">
        <f>$AD$11</f>
        <v>0</v>
      </c>
      <c r="AR11" s="566">
        <f>$AE$11</f>
        <v>0</v>
      </c>
      <c r="AS11" s="567">
        <f t="shared" si="11"/>
        <v>0</v>
      </c>
      <c r="AT11" s="566">
        <f t="shared" si="11"/>
        <v>0</v>
      </c>
      <c r="AU11" s="252">
        <f t="shared" si="38"/>
        <v>0</v>
      </c>
      <c r="AV11" s="335">
        <f t="shared" si="12"/>
        <v>0</v>
      </c>
      <c r="AW11" s="545">
        <f t="shared" si="39"/>
        <v>0</v>
      </c>
      <c r="AX11" s="607">
        <f t="shared" si="40"/>
        <v>0</v>
      </c>
      <c r="AY11" s="243">
        <f t="shared" si="41"/>
        <v>0</v>
      </c>
      <c r="AZ11" s="335">
        <f t="shared" si="13"/>
        <v>0</v>
      </c>
      <c r="BA11" s="603">
        <f t="shared" si="14"/>
        <v>0</v>
      </c>
      <c r="BB11" s="565">
        <f>$AO$11</f>
        <v>0</v>
      </c>
      <c r="BC11" s="566">
        <f>$AP$11</f>
        <v>0</v>
      </c>
      <c r="BD11" s="567">
        <f>$AQ$11</f>
        <v>0</v>
      </c>
      <c r="BE11" s="566">
        <f>$AR$11</f>
        <v>0</v>
      </c>
      <c r="BF11" s="567">
        <f t="shared" si="15"/>
        <v>0</v>
      </c>
      <c r="BG11" s="566">
        <f t="shared" si="15"/>
        <v>0</v>
      </c>
      <c r="BH11" s="252">
        <f t="shared" si="42"/>
        <v>0</v>
      </c>
      <c r="BI11" s="335">
        <f t="shared" si="16"/>
        <v>0</v>
      </c>
      <c r="BJ11" s="545">
        <f t="shared" si="43"/>
        <v>0</v>
      </c>
      <c r="BK11" s="607">
        <f t="shared" si="44"/>
        <v>0</v>
      </c>
      <c r="BL11" s="243">
        <f t="shared" si="45"/>
        <v>0</v>
      </c>
      <c r="BM11" s="335">
        <f t="shared" si="17"/>
        <v>0</v>
      </c>
      <c r="BN11" s="603">
        <f t="shared" si="18"/>
        <v>0</v>
      </c>
      <c r="BO11" s="565">
        <f>$BB$11</f>
        <v>0</v>
      </c>
      <c r="BP11" s="566">
        <f>$BC$11</f>
        <v>0</v>
      </c>
      <c r="BQ11" s="567">
        <f>$BD$11</f>
        <v>0</v>
      </c>
      <c r="BR11" s="566">
        <f>$BE$11</f>
        <v>0</v>
      </c>
      <c r="BS11" s="567">
        <f t="shared" si="19"/>
        <v>0</v>
      </c>
      <c r="BT11" s="566">
        <f t="shared" si="19"/>
        <v>0</v>
      </c>
      <c r="BU11" s="252">
        <f t="shared" si="46"/>
        <v>0</v>
      </c>
      <c r="BV11" s="335">
        <f t="shared" si="20"/>
        <v>0</v>
      </c>
      <c r="BW11" s="545">
        <f t="shared" si="47"/>
        <v>0</v>
      </c>
      <c r="BX11" s="607">
        <f t="shared" si="48"/>
        <v>0</v>
      </c>
      <c r="BY11" s="243">
        <f t="shared" si="49"/>
        <v>0</v>
      </c>
      <c r="BZ11" s="335">
        <f t="shared" si="21"/>
        <v>0</v>
      </c>
      <c r="CA11" s="603">
        <f t="shared" si="22"/>
        <v>0</v>
      </c>
    </row>
    <row r="12" spans="1:79" ht="15.75" x14ac:dyDescent="0.25">
      <c r="A12" s="599" t="s">
        <v>109</v>
      </c>
      <c r="B12" s="565"/>
      <c r="C12" s="566"/>
      <c r="D12" s="567"/>
      <c r="E12" s="566"/>
      <c r="F12" s="567"/>
      <c r="G12" s="566"/>
      <c r="H12" s="252">
        <f t="shared" si="23"/>
        <v>0</v>
      </c>
      <c r="I12" s="335">
        <f t="shared" si="24"/>
        <v>0</v>
      </c>
      <c r="J12" s="545">
        <f t="shared" si="25"/>
        <v>0</v>
      </c>
      <c r="K12" s="607">
        <f t="shared" si="26"/>
        <v>0</v>
      </c>
      <c r="L12" s="243">
        <f t="shared" si="27"/>
        <v>0</v>
      </c>
      <c r="M12" s="335">
        <f t="shared" si="28"/>
        <v>0</v>
      </c>
      <c r="N12" s="603">
        <f t="shared" si="29"/>
        <v>0</v>
      </c>
      <c r="O12" s="565">
        <f>$B$12</f>
        <v>0</v>
      </c>
      <c r="P12" s="566">
        <f>$C$12</f>
        <v>0</v>
      </c>
      <c r="Q12" s="567">
        <f>D12</f>
        <v>0</v>
      </c>
      <c r="R12" s="566">
        <f>$E$12</f>
        <v>0</v>
      </c>
      <c r="S12" s="567">
        <f t="shared" si="3"/>
        <v>0</v>
      </c>
      <c r="T12" s="566">
        <f t="shared" si="3"/>
        <v>0</v>
      </c>
      <c r="U12" s="252">
        <f t="shared" si="30"/>
        <v>0</v>
      </c>
      <c r="V12" s="335">
        <f t="shared" si="4"/>
        <v>0</v>
      </c>
      <c r="W12" s="545">
        <f t="shared" si="31"/>
        <v>0</v>
      </c>
      <c r="X12" s="607">
        <f t="shared" si="32"/>
        <v>0</v>
      </c>
      <c r="Y12" s="243">
        <f t="shared" si="33"/>
        <v>0</v>
      </c>
      <c r="Z12" s="335">
        <f t="shared" si="5"/>
        <v>0</v>
      </c>
      <c r="AA12" s="603">
        <f t="shared" si="6"/>
        <v>0</v>
      </c>
      <c r="AB12" s="565">
        <f>$O$12</f>
        <v>0</v>
      </c>
      <c r="AC12" s="566">
        <f>$P$12</f>
        <v>0</v>
      </c>
      <c r="AD12" s="567">
        <f>$Q$12</f>
        <v>0</v>
      </c>
      <c r="AE12" s="566">
        <f>$R$12</f>
        <v>0</v>
      </c>
      <c r="AF12" s="567">
        <f t="shared" si="7"/>
        <v>0</v>
      </c>
      <c r="AG12" s="566">
        <f t="shared" si="7"/>
        <v>0</v>
      </c>
      <c r="AH12" s="252">
        <f t="shared" si="34"/>
        <v>0</v>
      </c>
      <c r="AI12" s="335">
        <f t="shared" si="8"/>
        <v>0</v>
      </c>
      <c r="AJ12" s="545">
        <f t="shared" si="35"/>
        <v>0</v>
      </c>
      <c r="AK12" s="607">
        <f t="shared" si="36"/>
        <v>0</v>
      </c>
      <c r="AL12" s="243">
        <f t="shared" si="37"/>
        <v>0</v>
      </c>
      <c r="AM12" s="335">
        <f t="shared" si="9"/>
        <v>0</v>
      </c>
      <c r="AN12" s="603">
        <f t="shared" si="10"/>
        <v>0</v>
      </c>
      <c r="AO12" s="565">
        <f>$AB$12</f>
        <v>0</v>
      </c>
      <c r="AP12" s="566">
        <f>$AC$12</f>
        <v>0</v>
      </c>
      <c r="AQ12" s="567">
        <f>$AD$12</f>
        <v>0</v>
      </c>
      <c r="AR12" s="566">
        <f>$AE$12</f>
        <v>0</v>
      </c>
      <c r="AS12" s="567">
        <f t="shared" si="11"/>
        <v>0</v>
      </c>
      <c r="AT12" s="566">
        <f t="shared" si="11"/>
        <v>0</v>
      </c>
      <c r="AU12" s="252">
        <f t="shared" si="38"/>
        <v>0</v>
      </c>
      <c r="AV12" s="335">
        <f t="shared" si="12"/>
        <v>0</v>
      </c>
      <c r="AW12" s="545">
        <f t="shared" si="39"/>
        <v>0</v>
      </c>
      <c r="AX12" s="607">
        <f t="shared" si="40"/>
        <v>0</v>
      </c>
      <c r="AY12" s="243">
        <f t="shared" si="41"/>
        <v>0</v>
      </c>
      <c r="AZ12" s="335">
        <f t="shared" si="13"/>
        <v>0</v>
      </c>
      <c r="BA12" s="603">
        <f t="shared" si="14"/>
        <v>0</v>
      </c>
      <c r="BB12" s="565">
        <f>$AO$12</f>
        <v>0</v>
      </c>
      <c r="BC12" s="566">
        <f>$AP$12</f>
        <v>0</v>
      </c>
      <c r="BD12" s="567">
        <f>$AQ$12</f>
        <v>0</v>
      </c>
      <c r="BE12" s="566">
        <f>$AR$12</f>
        <v>0</v>
      </c>
      <c r="BF12" s="567">
        <f t="shared" si="15"/>
        <v>0</v>
      </c>
      <c r="BG12" s="566">
        <f t="shared" si="15"/>
        <v>0</v>
      </c>
      <c r="BH12" s="252">
        <f t="shared" si="42"/>
        <v>0</v>
      </c>
      <c r="BI12" s="335">
        <f t="shared" si="16"/>
        <v>0</v>
      </c>
      <c r="BJ12" s="545">
        <f t="shared" si="43"/>
        <v>0</v>
      </c>
      <c r="BK12" s="607">
        <f t="shared" si="44"/>
        <v>0</v>
      </c>
      <c r="BL12" s="243">
        <f t="shared" si="45"/>
        <v>0</v>
      </c>
      <c r="BM12" s="335">
        <f t="shared" si="17"/>
        <v>0</v>
      </c>
      <c r="BN12" s="603">
        <f t="shared" si="18"/>
        <v>0</v>
      </c>
      <c r="BO12" s="565">
        <f>$BB$12</f>
        <v>0</v>
      </c>
      <c r="BP12" s="566">
        <f>$BC$12</f>
        <v>0</v>
      </c>
      <c r="BQ12" s="567">
        <f>$BD$12</f>
        <v>0</v>
      </c>
      <c r="BR12" s="566">
        <f>$BE$12</f>
        <v>0</v>
      </c>
      <c r="BS12" s="567">
        <f t="shared" si="19"/>
        <v>0</v>
      </c>
      <c r="BT12" s="566">
        <f t="shared" si="19"/>
        <v>0</v>
      </c>
      <c r="BU12" s="252">
        <f t="shared" si="46"/>
        <v>0</v>
      </c>
      <c r="BV12" s="335">
        <f t="shared" si="20"/>
        <v>0</v>
      </c>
      <c r="BW12" s="545">
        <f t="shared" si="47"/>
        <v>0</v>
      </c>
      <c r="BX12" s="607">
        <f t="shared" si="48"/>
        <v>0</v>
      </c>
      <c r="BY12" s="243">
        <f t="shared" si="49"/>
        <v>0</v>
      </c>
      <c r="BZ12" s="335">
        <f t="shared" si="21"/>
        <v>0</v>
      </c>
      <c r="CA12" s="603">
        <f t="shared" si="22"/>
        <v>0</v>
      </c>
    </row>
    <row r="13" spans="1:79" ht="15.75" x14ac:dyDescent="0.25">
      <c r="A13" s="600" t="s">
        <v>33</v>
      </c>
      <c r="B13" s="565"/>
      <c r="C13" s="566"/>
      <c r="D13" s="567"/>
      <c r="E13" s="566"/>
      <c r="F13" s="567"/>
      <c r="G13" s="566"/>
      <c r="H13" s="252">
        <f t="shared" si="23"/>
        <v>0</v>
      </c>
      <c r="I13" s="335">
        <f t="shared" si="24"/>
        <v>0</v>
      </c>
      <c r="J13" s="545">
        <f t="shared" si="25"/>
        <v>0</v>
      </c>
      <c r="K13" s="607">
        <f t="shared" si="26"/>
        <v>0</v>
      </c>
      <c r="L13" s="243">
        <f t="shared" si="27"/>
        <v>0</v>
      </c>
      <c r="M13" s="335">
        <f t="shared" si="28"/>
        <v>0</v>
      </c>
      <c r="N13" s="603">
        <f t="shared" si="29"/>
        <v>0</v>
      </c>
      <c r="O13" s="565">
        <f>$B$13</f>
        <v>0</v>
      </c>
      <c r="P13" s="566">
        <f>$C$13</f>
        <v>0</v>
      </c>
      <c r="Q13" s="567">
        <f>$D$13</f>
        <v>0</v>
      </c>
      <c r="R13" s="566">
        <f>$E$13</f>
        <v>0</v>
      </c>
      <c r="S13" s="567">
        <f t="shared" si="3"/>
        <v>0</v>
      </c>
      <c r="T13" s="566">
        <f t="shared" si="3"/>
        <v>0</v>
      </c>
      <c r="U13" s="252">
        <f t="shared" si="30"/>
        <v>0</v>
      </c>
      <c r="V13" s="335">
        <f t="shared" si="4"/>
        <v>0</v>
      </c>
      <c r="W13" s="545">
        <f t="shared" si="31"/>
        <v>0</v>
      </c>
      <c r="X13" s="607">
        <f t="shared" si="32"/>
        <v>0</v>
      </c>
      <c r="Y13" s="243">
        <f t="shared" si="33"/>
        <v>0</v>
      </c>
      <c r="Z13" s="335">
        <f t="shared" si="5"/>
        <v>0</v>
      </c>
      <c r="AA13" s="603">
        <f t="shared" si="6"/>
        <v>0</v>
      </c>
      <c r="AB13" s="565">
        <f>$O$13</f>
        <v>0</v>
      </c>
      <c r="AC13" s="566">
        <f>$P$13</f>
        <v>0</v>
      </c>
      <c r="AD13" s="567">
        <f>$Q$13</f>
        <v>0</v>
      </c>
      <c r="AE13" s="566">
        <f>$R$13</f>
        <v>0</v>
      </c>
      <c r="AF13" s="567">
        <f t="shared" si="7"/>
        <v>0</v>
      </c>
      <c r="AG13" s="566">
        <f t="shared" si="7"/>
        <v>0</v>
      </c>
      <c r="AH13" s="252">
        <f t="shared" si="34"/>
        <v>0</v>
      </c>
      <c r="AI13" s="335">
        <f t="shared" si="8"/>
        <v>0</v>
      </c>
      <c r="AJ13" s="545">
        <f t="shared" si="35"/>
        <v>0</v>
      </c>
      <c r="AK13" s="607">
        <f t="shared" si="36"/>
        <v>0</v>
      </c>
      <c r="AL13" s="243">
        <f t="shared" si="37"/>
        <v>0</v>
      </c>
      <c r="AM13" s="335">
        <f t="shared" si="9"/>
        <v>0</v>
      </c>
      <c r="AN13" s="603">
        <f t="shared" si="10"/>
        <v>0</v>
      </c>
      <c r="AO13" s="565">
        <f>$AB$13</f>
        <v>0</v>
      </c>
      <c r="AP13" s="566">
        <f>$AC$13</f>
        <v>0</v>
      </c>
      <c r="AQ13" s="567">
        <f>$AD$13</f>
        <v>0</v>
      </c>
      <c r="AR13" s="566">
        <f>$AE$13</f>
        <v>0</v>
      </c>
      <c r="AS13" s="567">
        <f t="shared" si="11"/>
        <v>0</v>
      </c>
      <c r="AT13" s="566">
        <f t="shared" si="11"/>
        <v>0</v>
      </c>
      <c r="AU13" s="252">
        <f t="shared" si="38"/>
        <v>0</v>
      </c>
      <c r="AV13" s="335">
        <f t="shared" si="12"/>
        <v>0</v>
      </c>
      <c r="AW13" s="545">
        <f t="shared" si="39"/>
        <v>0</v>
      </c>
      <c r="AX13" s="607">
        <f t="shared" si="40"/>
        <v>0</v>
      </c>
      <c r="AY13" s="243">
        <f t="shared" si="41"/>
        <v>0</v>
      </c>
      <c r="AZ13" s="335">
        <f t="shared" si="13"/>
        <v>0</v>
      </c>
      <c r="BA13" s="603">
        <f t="shared" si="14"/>
        <v>0</v>
      </c>
      <c r="BB13" s="565">
        <f>$AO$13</f>
        <v>0</v>
      </c>
      <c r="BC13" s="566">
        <f>$AP$13</f>
        <v>0</v>
      </c>
      <c r="BD13" s="567">
        <f>$AQ$13</f>
        <v>0</v>
      </c>
      <c r="BE13" s="566">
        <f>$AR$13</f>
        <v>0</v>
      </c>
      <c r="BF13" s="567">
        <f t="shared" si="15"/>
        <v>0</v>
      </c>
      <c r="BG13" s="566">
        <f t="shared" si="15"/>
        <v>0</v>
      </c>
      <c r="BH13" s="252">
        <f t="shared" si="42"/>
        <v>0</v>
      </c>
      <c r="BI13" s="335">
        <f t="shared" si="16"/>
        <v>0</v>
      </c>
      <c r="BJ13" s="545">
        <f t="shared" si="43"/>
        <v>0</v>
      </c>
      <c r="BK13" s="607">
        <f t="shared" si="44"/>
        <v>0</v>
      </c>
      <c r="BL13" s="243">
        <f t="shared" si="45"/>
        <v>0</v>
      </c>
      <c r="BM13" s="335">
        <f t="shared" si="17"/>
        <v>0</v>
      </c>
      <c r="BN13" s="603">
        <f t="shared" si="18"/>
        <v>0</v>
      </c>
      <c r="BO13" s="565">
        <f>$BB$13</f>
        <v>0</v>
      </c>
      <c r="BP13" s="566">
        <f>$BC$13</f>
        <v>0</v>
      </c>
      <c r="BQ13" s="567">
        <f>$BD$13</f>
        <v>0</v>
      </c>
      <c r="BR13" s="566">
        <f>$BE$13</f>
        <v>0</v>
      </c>
      <c r="BS13" s="567">
        <f t="shared" si="19"/>
        <v>0</v>
      </c>
      <c r="BT13" s="566">
        <f t="shared" si="19"/>
        <v>0</v>
      </c>
      <c r="BU13" s="252">
        <f t="shared" si="46"/>
        <v>0</v>
      </c>
      <c r="BV13" s="335">
        <f t="shared" si="20"/>
        <v>0</v>
      </c>
      <c r="BW13" s="545">
        <f t="shared" si="47"/>
        <v>0</v>
      </c>
      <c r="BX13" s="607">
        <f t="shared" si="48"/>
        <v>0</v>
      </c>
      <c r="BY13" s="243">
        <f t="shared" si="49"/>
        <v>0</v>
      </c>
      <c r="BZ13" s="335">
        <f t="shared" si="21"/>
        <v>0</v>
      </c>
      <c r="CA13" s="603">
        <f t="shared" si="22"/>
        <v>0</v>
      </c>
    </row>
    <row r="14" spans="1:79" ht="16.5" thickBot="1" x14ac:dyDescent="0.3">
      <c r="A14" s="601" t="s">
        <v>34</v>
      </c>
      <c r="B14" s="635"/>
      <c r="C14" s="636"/>
      <c r="D14" s="637"/>
      <c r="E14" s="636"/>
      <c r="F14" s="637"/>
      <c r="G14" s="636"/>
      <c r="H14" s="630">
        <f t="shared" si="23"/>
        <v>0</v>
      </c>
      <c r="I14" s="631">
        <f t="shared" si="24"/>
        <v>0</v>
      </c>
      <c r="J14" s="638">
        <f t="shared" si="25"/>
        <v>0</v>
      </c>
      <c r="K14" s="639">
        <f t="shared" si="26"/>
        <v>0</v>
      </c>
      <c r="L14" s="606">
        <f t="shared" si="27"/>
        <v>0</v>
      </c>
      <c r="M14" s="631">
        <f t="shared" si="28"/>
        <v>0</v>
      </c>
      <c r="N14" s="632">
        <f t="shared" si="29"/>
        <v>0</v>
      </c>
      <c r="O14" s="635">
        <f>$B$14</f>
        <v>0</v>
      </c>
      <c r="P14" s="636">
        <f>$C$14</f>
        <v>0</v>
      </c>
      <c r="Q14" s="637">
        <f>$D$14</f>
        <v>0</v>
      </c>
      <c r="R14" s="636">
        <f>$E$14</f>
        <v>0</v>
      </c>
      <c r="S14" s="637">
        <f t="shared" si="3"/>
        <v>0</v>
      </c>
      <c r="T14" s="636">
        <f t="shared" si="3"/>
        <v>0</v>
      </c>
      <c r="U14" s="630">
        <f t="shared" si="30"/>
        <v>0</v>
      </c>
      <c r="V14" s="631">
        <f t="shared" si="4"/>
        <v>0</v>
      </c>
      <c r="W14" s="638">
        <f t="shared" si="31"/>
        <v>0</v>
      </c>
      <c r="X14" s="639">
        <f t="shared" si="32"/>
        <v>0</v>
      </c>
      <c r="Y14" s="606">
        <f t="shared" si="33"/>
        <v>0</v>
      </c>
      <c r="Z14" s="631">
        <f t="shared" si="5"/>
        <v>0</v>
      </c>
      <c r="AA14" s="632">
        <f t="shared" si="6"/>
        <v>0</v>
      </c>
      <c r="AB14" s="635">
        <f>$O$14</f>
        <v>0</v>
      </c>
      <c r="AC14" s="636">
        <f>$P$14</f>
        <v>0</v>
      </c>
      <c r="AD14" s="637">
        <f>$Q$14</f>
        <v>0</v>
      </c>
      <c r="AE14" s="636">
        <f>$R$14</f>
        <v>0</v>
      </c>
      <c r="AF14" s="637">
        <f t="shared" si="7"/>
        <v>0</v>
      </c>
      <c r="AG14" s="636">
        <f t="shared" si="7"/>
        <v>0</v>
      </c>
      <c r="AH14" s="630">
        <f t="shared" si="34"/>
        <v>0</v>
      </c>
      <c r="AI14" s="631">
        <f t="shared" si="8"/>
        <v>0</v>
      </c>
      <c r="AJ14" s="638">
        <f t="shared" si="35"/>
        <v>0</v>
      </c>
      <c r="AK14" s="639">
        <f t="shared" si="36"/>
        <v>0</v>
      </c>
      <c r="AL14" s="606">
        <f t="shared" si="37"/>
        <v>0</v>
      </c>
      <c r="AM14" s="631">
        <f t="shared" si="9"/>
        <v>0</v>
      </c>
      <c r="AN14" s="632">
        <f t="shared" si="10"/>
        <v>0</v>
      </c>
      <c r="AO14" s="635">
        <f>$AB$14</f>
        <v>0</v>
      </c>
      <c r="AP14" s="636">
        <f>$AC$14</f>
        <v>0</v>
      </c>
      <c r="AQ14" s="637">
        <f>$AD$14</f>
        <v>0</v>
      </c>
      <c r="AR14" s="636">
        <f>$AE$14</f>
        <v>0</v>
      </c>
      <c r="AS14" s="637">
        <f t="shared" si="11"/>
        <v>0</v>
      </c>
      <c r="AT14" s="636">
        <f t="shared" si="11"/>
        <v>0</v>
      </c>
      <c r="AU14" s="630">
        <f t="shared" si="38"/>
        <v>0</v>
      </c>
      <c r="AV14" s="631">
        <f t="shared" si="12"/>
        <v>0</v>
      </c>
      <c r="AW14" s="638">
        <f t="shared" si="39"/>
        <v>0</v>
      </c>
      <c r="AX14" s="639">
        <f t="shared" si="40"/>
        <v>0</v>
      </c>
      <c r="AY14" s="606">
        <f t="shared" si="41"/>
        <v>0</v>
      </c>
      <c r="AZ14" s="631">
        <f t="shared" si="13"/>
        <v>0</v>
      </c>
      <c r="BA14" s="632">
        <f t="shared" si="14"/>
        <v>0</v>
      </c>
      <c r="BB14" s="635">
        <f>$AO$14</f>
        <v>0</v>
      </c>
      <c r="BC14" s="636">
        <f>$AP$14</f>
        <v>0</v>
      </c>
      <c r="BD14" s="637">
        <f>$AQ$14</f>
        <v>0</v>
      </c>
      <c r="BE14" s="636">
        <f>$AR$14</f>
        <v>0</v>
      </c>
      <c r="BF14" s="637">
        <f t="shared" si="15"/>
        <v>0</v>
      </c>
      <c r="BG14" s="636">
        <f t="shared" si="15"/>
        <v>0</v>
      </c>
      <c r="BH14" s="630">
        <f t="shared" si="42"/>
        <v>0</v>
      </c>
      <c r="BI14" s="631">
        <f t="shared" si="16"/>
        <v>0</v>
      </c>
      <c r="BJ14" s="638">
        <f t="shared" si="43"/>
        <v>0</v>
      </c>
      <c r="BK14" s="639">
        <f t="shared" si="44"/>
        <v>0</v>
      </c>
      <c r="BL14" s="606">
        <f t="shared" si="45"/>
        <v>0</v>
      </c>
      <c r="BM14" s="631">
        <f t="shared" si="17"/>
        <v>0</v>
      </c>
      <c r="BN14" s="632">
        <f t="shared" si="18"/>
        <v>0</v>
      </c>
      <c r="BO14" s="635">
        <f>$BB$14</f>
        <v>0</v>
      </c>
      <c r="BP14" s="636">
        <f>$BC$14</f>
        <v>0</v>
      </c>
      <c r="BQ14" s="637">
        <f>$BD$14</f>
        <v>0</v>
      </c>
      <c r="BR14" s="636">
        <f>$BE$14</f>
        <v>0</v>
      </c>
      <c r="BS14" s="637">
        <f t="shared" si="19"/>
        <v>0</v>
      </c>
      <c r="BT14" s="636">
        <f t="shared" si="19"/>
        <v>0</v>
      </c>
      <c r="BU14" s="630">
        <f t="shared" si="46"/>
        <v>0</v>
      </c>
      <c r="BV14" s="631">
        <f t="shared" si="20"/>
        <v>0</v>
      </c>
      <c r="BW14" s="638">
        <f t="shared" si="47"/>
        <v>0</v>
      </c>
      <c r="BX14" s="639">
        <f t="shared" si="48"/>
        <v>0</v>
      </c>
      <c r="BY14" s="606">
        <f t="shared" si="49"/>
        <v>0</v>
      </c>
      <c r="BZ14" s="631">
        <f t="shared" si="21"/>
        <v>0</v>
      </c>
      <c r="CA14" s="632">
        <f t="shared" si="22"/>
        <v>0</v>
      </c>
    </row>
    <row r="15" spans="1:79" ht="12.75" hidden="1" x14ac:dyDescent="0.2">
      <c r="A15" s="608"/>
      <c r="B15" s="608"/>
      <c r="C15" s="608"/>
      <c r="D15" s="608"/>
      <c r="E15" s="608"/>
      <c r="F15" s="608"/>
      <c r="G15" s="608"/>
      <c r="H15" s="608"/>
      <c r="I15" s="608"/>
      <c r="J15" s="646">
        <f>SUM(J8:J14)*60+SUM(K8:K14)</f>
        <v>0</v>
      </c>
      <c r="K15" s="646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46">
        <f>SUM(W8:W14)*60+SUM(X8:X14)</f>
        <v>0</v>
      </c>
      <c r="X15" s="646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46">
        <f>SUM(AJ8:AJ14)*60+SUM(AK8:AK14)</f>
        <v>0</v>
      </c>
      <c r="AK15" s="646"/>
      <c r="AL15" s="608"/>
      <c r="AM15" s="608"/>
      <c r="AN15" s="608"/>
      <c r="AO15" s="608"/>
      <c r="AP15" s="608"/>
      <c r="AQ15" s="608"/>
      <c r="AR15" s="608"/>
      <c r="AS15" s="608"/>
      <c r="AT15" s="608"/>
      <c r="AU15" s="608"/>
      <c r="AV15" s="608"/>
      <c r="AW15" s="646">
        <f>SUM(AW8:AW14)*60+SUM(AX8:AX14)</f>
        <v>0</v>
      </c>
      <c r="AX15" s="646"/>
      <c r="AY15" s="608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46">
        <f>SUM(BJ8:BJ14)*60+SUM(BK8:BK14)</f>
        <v>0</v>
      </c>
      <c r="BK15" s="646"/>
      <c r="BL15" s="608"/>
      <c r="BM15" s="608"/>
      <c r="BN15" s="608"/>
      <c r="BO15" s="608"/>
      <c r="BP15" s="608"/>
      <c r="BQ15" s="608"/>
      <c r="BR15" s="608"/>
      <c r="BS15" s="608"/>
      <c r="BT15" s="608"/>
      <c r="BW15" s="646">
        <f>SUM(BW8:BW14)*60+SUM(BX8:BX14)</f>
        <v>0</v>
      </c>
      <c r="BX15" s="646"/>
    </row>
    <row r="16" spans="1:79" ht="12.75" x14ac:dyDescent="0.2">
      <c r="A16" s="608"/>
      <c r="B16" s="608"/>
      <c r="C16" s="608"/>
      <c r="D16" s="608"/>
      <c r="E16" s="608"/>
      <c r="F16" s="608"/>
      <c r="G16" s="608"/>
      <c r="H16" s="608"/>
      <c r="I16" s="608"/>
      <c r="J16" s="647">
        <f>INT(J15/60)</f>
        <v>0</v>
      </c>
      <c r="K16" s="647">
        <f>MOD(J15,60)</f>
        <v>0</v>
      </c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47">
        <f>INT(W15/60)</f>
        <v>0</v>
      </c>
      <c r="X16" s="647">
        <f>MOD(W15,60)</f>
        <v>0</v>
      </c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47">
        <f>INT(AJ15/60)</f>
        <v>0</v>
      </c>
      <c r="AK16" s="647">
        <f>MOD(AJ15,60)</f>
        <v>0</v>
      </c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47">
        <f>INT(AW15/60)</f>
        <v>0</v>
      </c>
      <c r="AX16" s="647">
        <f>MOD(AW15,60)</f>
        <v>0</v>
      </c>
      <c r="AY16" s="608"/>
      <c r="AZ16" s="608"/>
      <c r="BA16" s="608"/>
      <c r="BB16" s="608"/>
      <c r="BC16" s="608"/>
      <c r="BD16" s="608"/>
      <c r="BE16" s="608"/>
      <c r="BF16" s="608"/>
      <c r="BG16" s="608"/>
      <c r="BH16" s="608"/>
      <c r="BI16" s="608"/>
      <c r="BJ16" s="647">
        <f>INT(BJ15/60)</f>
        <v>0</v>
      </c>
      <c r="BK16" s="647">
        <f>MOD(BJ15,60)</f>
        <v>0</v>
      </c>
      <c r="BL16" s="608"/>
      <c r="BM16" s="608"/>
      <c r="BN16" s="608"/>
      <c r="BO16" s="608"/>
      <c r="BP16" s="608"/>
      <c r="BQ16" s="608"/>
      <c r="BR16" s="608"/>
      <c r="BS16" s="608"/>
      <c r="BT16" s="608"/>
      <c r="BW16" s="647">
        <f>INT(BW15/60)</f>
        <v>0</v>
      </c>
      <c r="BX16" s="647">
        <f>MOD(BW15,60)</f>
        <v>0</v>
      </c>
    </row>
    <row r="17" spans="1:79" ht="9" customHeight="1" thickBot="1" x14ac:dyDescent="0.4">
      <c r="A17" s="608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5"/>
      <c r="O17" s="518"/>
      <c r="P17" s="518"/>
      <c r="Q17" s="518"/>
      <c r="R17" s="518"/>
      <c r="S17" s="604"/>
      <c r="T17" s="604"/>
      <c r="U17" s="604"/>
      <c r="V17" s="604"/>
      <c r="W17" s="604"/>
      <c r="X17" s="604"/>
      <c r="Y17" s="604"/>
      <c r="Z17" s="604"/>
      <c r="AA17" s="605"/>
      <c r="AB17" s="518"/>
      <c r="AC17" s="518"/>
      <c r="AD17" s="518"/>
      <c r="AE17" s="518"/>
      <c r="AF17" s="604"/>
      <c r="AG17" s="604"/>
      <c r="AH17" s="604"/>
      <c r="AI17" s="604"/>
      <c r="AJ17" s="604"/>
      <c r="AK17" s="604"/>
      <c r="AL17" s="604"/>
      <c r="AM17" s="604"/>
      <c r="AN17" s="605"/>
      <c r="AO17" s="518"/>
      <c r="AP17" s="518"/>
      <c r="AQ17" s="518"/>
      <c r="AR17" s="518"/>
      <c r="AS17" s="604"/>
      <c r="AT17" s="604"/>
      <c r="AU17" s="604"/>
      <c r="AV17" s="604"/>
      <c r="AW17" s="604"/>
      <c r="AX17" s="604"/>
      <c r="AY17" s="604"/>
      <c r="AZ17" s="604"/>
      <c r="BA17" s="605"/>
      <c r="BB17" s="518"/>
      <c r="BC17" s="518"/>
      <c r="BD17" s="518"/>
      <c r="BE17" s="518"/>
      <c r="BF17" s="604"/>
      <c r="BG17" s="604"/>
      <c r="BH17" s="604"/>
      <c r="BI17" s="604"/>
      <c r="BJ17" s="604"/>
      <c r="BK17" s="604"/>
      <c r="BL17" s="604"/>
      <c r="BM17" s="604"/>
      <c r="BN17" s="605"/>
      <c r="BO17" s="518"/>
      <c r="BP17" s="518"/>
      <c r="BQ17" s="518"/>
      <c r="BR17" s="518"/>
      <c r="BS17" s="604"/>
      <c r="BT17" s="604"/>
      <c r="BU17" s="604"/>
      <c r="BV17" s="604"/>
      <c r="BW17" s="604"/>
      <c r="BX17" s="604"/>
      <c r="BY17" s="604"/>
      <c r="BZ17" s="604"/>
      <c r="CA17" s="605"/>
    </row>
    <row r="18" spans="1:79" x14ac:dyDescent="0.25">
      <c r="A18" s="608"/>
      <c r="B18" s="772" t="s">
        <v>52</v>
      </c>
      <c r="C18" s="773"/>
      <c r="D18" s="773"/>
      <c r="E18" s="773"/>
      <c r="F18" s="644"/>
      <c r="G18" s="644"/>
      <c r="H18" s="644"/>
      <c r="I18" s="644"/>
      <c r="J18" s="644"/>
      <c r="K18" s="578"/>
      <c r="L18" s="580"/>
      <c r="M18" s="580"/>
      <c r="N18" s="580"/>
      <c r="O18" s="769" t="s">
        <v>48</v>
      </c>
      <c r="P18" s="770"/>
      <c r="Q18" s="770"/>
      <c r="R18" s="770"/>
      <c r="S18" s="580"/>
      <c r="T18" s="580"/>
      <c r="U18" s="580"/>
      <c r="V18" s="580"/>
      <c r="W18" s="580"/>
      <c r="X18" s="580"/>
      <c r="Y18" s="580"/>
      <c r="Z18" s="580"/>
      <c r="AA18" s="580"/>
      <c r="AB18" s="772" t="s">
        <v>58</v>
      </c>
      <c r="AC18" s="773"/>
      <c r="AD18" s="773"/>
      <c r="AE18" s="773"/>
      <c r="AF18" s="580"/>
      <c r="AG18" s="580"/>
      <c r="AH18" s="580"/>
      <c r="AI18" s="580"/>
      <c r="AJ18" s="580"/>
      <c r="AK18" s="580"/>
      <c r="AL18" s="580"/>
      <c r="AM18" s="580"/>
      <c r="AN18" s="580"/>
      <c r="AO18" s="769" t="s">
        <v>57</v>
      </c>
      <c r="AP18" s="770"/>
      <c r="AQ18" s="770"/>
      <c r="AR18" s="770"/>
      <c r="AS18" s="580"/>
      <c r="AT18" s="580"/>
      <c r="AU18" s="580"/>
      <c r="AV18" s="580"/>
      <c r="AW18" s="580"/>
      <c r="AX18" s="580"/>
      <c r="AY18" s="580"/>
      <c r="AZ18" s="580"/>
      <c r="BA18" s="580"/>
      <c r="BB18" s="772" t="s">
        <v>56</v>
      </c>
      <c r="BC18" s="773"/>
      <c r="BD18" s="773"/>
      <c r="BE18" s="773"/>
      <c r="BF18" s="580"/>
      <c r="BG18" s="580"/>
      <c r="BH18" s="580"/>
      <c r="BI18" s="580"/>
      <c r="BJ18" s="580"/>
      <c r="BK18" s="580"/>
      <c r="BL18" s="580"/>
      <c r="BM18" s="580"/>
      <c r="BN18" s="580"/>
      <c r="BO18" s="769" t="s">
        <v>49</v>
      </c>
      <c r="BP18" s="770"/>
      <c r="BQ18" s="770"/>
      <c r="BR18" s="770"/>
      <c r="BS18" s="643"/>
      <c r="BT18" s="643"/>
      <c r="BU18" s="643"/>
      <c r="BV18" s="643"/>
      <c r="BW18" s="643"/>
      <c r="BX18" s="578"/>
      <c r="BY18" s="580"/>
      <c r="BZ18" s="580"/>
      <c r="CA18" s="580"/>
    </row>
    <row r="19" spans="1:79" x14ac:dyDescent="0.25">
      <c r="A19" s="608"/>
      <c r="B19" s="771" t="s">
        <v>20</v>
      </c>
      <c r="C19" s="765"/>
      <c r="D19" s="763" t="s">
        <v>21</v>
      </c>
      <c r="E19" s="765"/>
      <c r="F19" s="766" t="s">
        <v>125</v>
      </c>
      <c r="G19" s="765"/>
      <c r="H19" s="645"/>
      <c r="I19" s="645"/>
      <c r="J19" s="763" t="s">
        <v>123</v>
      </c>
      <c r="K19" s="764"/>
      <c r="L19" s="587"/>
      <c r="M19" s="587"/>
      <c r="N19" s="587"/>
      <c r="O19" s="771" t="s">
        <v>20</v>
      </c>
      <c r="P19" s="765"/>
      <c r="Q19" s="763" t="s">
        <v>21</v>
      </c>
      <c r="R19" s="765"/>
      <c r="S19" s="766" t="s">
        <v>125</v>
      </c>
      <c r="T19" s="765"/>
      <c r="U19" s="587"/>
      <c r="V19" s="587"/>
      <c r="W19" s="763" t="s">
        <v>123</v>
      </c>
      <c r="X19" s="764"/>
      <c r="Y19" s="587"/>
      <c r="Z19" s="587"/>
      <c r="AA19" s="587"/>
      <c r="AB19" s="771" t="s">
        <v>20</v>
      </c>
      <c r="AC19" s="765"/>
      <c r="AD19" s="763" t="s">
        <v>21</v>
      </c>
      <c r="AE19" s="765"/>
      <c r="AF19" s="766" t="s">
        <v>125</v>
      </c>
      <c r="AG19" s="765"/>
      <c r="AH19" s="587"/>
      <c r="AI19" s="587"/>
      <c r="AJ19" s="763" t="s">
        <v>123</v>
      </c>
      <c r="AK19" s="764"/>
      <c r="AL19" s="587"/>
      <c r="AM19" s="587"/>
      <c r="AN19" s="587"/>
      <c r="AO19" s="771" t="s">
        <v>20</v>
      </c>
      <c r="AP19" s="765"/>
      <c r="AQ19" s="763" t="s">
        <v>21</v>
      </c>
      <c r="AR19" s="765"/>
      <c r="AS19" s="766" t="s">
        <v>125</v>
      </c>
      <c r="AT19" s="765"/>
      <c r="AU19" s="587"/>
      <c r="AV19" s="587"/>
      <c r="AW19" s="763" t="s">
        <v>123</v>
      </c>
      <c r="AX19" s="764"/>
      <c r="AY19" s="587"/>
      <c r="AZ19" s="587"/>
      <c r="BA19" s="587"/>
      <c r="BB19" s="771" t="s">
        <v>20</v>
      </c>
      <c r="BC19" s="765"/>
      <c r="BD19" s="763" t="s">
        <v>21</v>
      </c>
      <c r="BE19" s="765"/>
      <c r="BF19" s="766" t="s">
        <v>125</v>
      </c>
      <c r="BG19" s="765"/>
      <c r="BH19" s="587"/>
      <c r="BI19" s="587"/>
      <c r="BJ19" s="763" t="s">
        <v>123</v>
      </c>
      <c r="BK19" s="764"/>
      <c r="BL19" s="587"/>
      <c r="BM19" s="587"/>
      <c r="BN19" s="587"/>
      <c r="BO19" s="771" t="s">
        <v>20</v>
      </c>
      <c r="BP19" s="765"/>
      <c r="BQ19" s="763" t="s">
        <v>21</v>
      </c>
      <c r="BR19" s="765"/>
      <c r="BS19" s="766" t="s">
        <v>125</v>
      </c>
      <c r="BT19" s="765"/>
      <c r="BU19" s="642"/>
      <c r="BV19" s="642"/>
      <c r="BW19" s="763" t="s">
        <v>123</v>
      </c>
      <c r="BX19" s="764"/>
      <c r="BY19" s="587"/>
      <c r="BZ19" s="587"/>
      <c r="CA19" s="587"/>
    </row>
    <row r="20" spans="1:79" ht="16.5" thickBot="1" x14ac:dyDescent="0.3">
      <c r="B20" s="564" t="s">
        <v>22</v>
      </c>
      <c r="C20" s="508" t="s">
        <v>23</v>
      </c>
      <c r="D20" s="507" t="s">
        <v>22</v>
      </c>
      <c r="E20" s="586" t="s">
        <v>23</v>
      </c>
      <c r="F20" s="588" t="s">
        <v>22</v>
      </c>
      <c r="G20" s="586" t="s">
        <v>23</v>
      </c>
      <c r="H20" s="596"/>
      <c r="I20" s="596"/>
      <c r="J20" s="588" t="s">
        <v>22</v>
      </c>
      <c r="K20" s="633" t="s">
        <v>23</v>
      </c>
      <c r="L20" s="596"/>
      <c r="M20" s="596"/>
      <c r="N20" s="596"/>
      <c r="O20" s="564" t="s">
        <v>22</v>
      </c>
      <c r="P20" s="508" t="s">
        <v>23</v>
      </c>
      <c r="Q20" s="507" t="s">
        <v>22</v>
      </c>
      <c r="R20" s="508" t="s">
        <v>23</v>
      </c>
      <c r="S20" s="588" t="s">
        <v>22</v>
      </c>
      <c r="T20" s="586" t="s">
        <v>23</v>
      </c>
      <c r="U20" s="596"/>
      <c r="V20" s="596"/>
      <c r="W20" s="588" t="s">
        <v>22</v>
      </c>
      <c r="X20" s="586" t="s">
        <v>23</v>
      </c>
      <c r="Y20" s="596"/>
      <c r="Z20" s="596"/>
      <c r="AA20" s="596"/>
      <c r="AB20" s="564" t="s">
        <v>22</v>
      </c>
      <c r="AC20" s="508" t="s">
        <v>23</v>
      </c>
      <c r="AD20" s="507" t="s">
        <v>22</v>
      </c>
      <c r="AE20" s="508" t="s">
        <v>23</v>
      </c>
      <c r="AF20" s="588" t="s">
        <v>22</v>
      </c>
      <c r="AG20" s="586" t="s">
        <v>23</v>
      </c>
      <c r="AH20" s="596"/>
      <c r="AI20" s="596"/>
      <c r="AJ20" s="588" t="s">
        <v>22</v>
      </c>
      <c r="AK20" s="586" t="s">
        <v>23</v>
      </c>
      <c r="AL20" s="596"/>
      <c r="AM20" s="596"/>
      <c r="AN20" s="596"/>
      <c r="AO20" s="564" t="s">
        <v>22</v>
      </c>
      <c r="AP20" s="508" t="s">
        <v>23</v>
      </c>
      <c r="AQ20" s="507" t="s">
        <v>22</v>
      </c>
      <c r="AR20" s="508" t="s">
        <v>23</v>
      </c>
      <c r="AS20" s="588" t="s">
        <v>22</v>
      </c>
      <c r="AT20" s="586" t="s">
        <v>23</v>
      </c>
      <c r="AU20" s="596"/>
      <c r="AV20" s="596"/>
      <c r="AW20" s="588" t="s">
        <v>22</v>
      </c>
      <c r="AX20" s="586" t="s">
        <v>23</v>
      </c>
      <c r="AY20" s="596"/>
      <c r="AZ20" s="596"/>
      <c r="BA20" s="596"/>
      <c r="BB20" s="564" t="s">
        <v>22</v>
      </c>
      <c r="BC20" s="508" t="s">
        <v>23</v>
      </c>
      <c r="BD20" s="507" t="s">
        <v>22</v>
      </c>
      <c r="BE20" s="508" t="s">
        <v>23</v>
      </c>
      <c r="BF20" s="588" t="s">
        <v>22</v>
      </c>
      <c r="BG20" s="586" t="s">
        <v>23</v>
      </c>
      <c r="BH20" s="596"/>
      <c r="BI20" s="596"/>
      <c r="BJ20" s="588" t="s">
        <v>22</v>
      </c>
      <c r="BK20" s="586" t="s">
        <v>23</v>
      </c>
      <c r="BL20" s="596"/>
      <c r="BM20" s="596"/>
      <c r="BN20" s="596"/>
      <c r="BO20" s="564" t="s">
        <v>22</v>
      </c>
      <c r="BP20" s="508" t="s">
        <v>23</v>
      </c>
      <c r="BQ20" s="507" t="s">
        <v>22</v>
      </c>
      <c r="BR20" s="508" t="s">
        <v>23</v>
      </c>
      <c r="BS20" s="588" t="s">
        <v>22</v>
      </c>
      <c r="BT20" s="586" t="s">
        <v>23</v>
      </c>
      <c r="BU20" s="596"/>
      <c r="BV20" s="596"/>
      <c r="BW20" s="588" t="s">
        <v>22</v>
      </c>
      <c r="BX20" s="633" t="s">
        <v>23</v>
      </c>
      <c r="BY20" s="596"/>
      <c r="BZ20" s="596"/>
      <c r="CA20" s="596"/>
    </row>
    <row r="21" spans="1:79" ht="15.75" x14ac:dyDescent="0.25">
      <c r="A21" s="568" t="s">
        <v>105</v>
      </c>
      <c r="B21" s="565">
        <f>$BO$8</f>
        <v>0</v>
      </c>
      <c r="C21" s="566">
        <f>$BP$8</f>
        <v>0</v>
      </c>
      <c r="D21" s="567">
        <f>$BQ$8</f>
        <v>0</v>
      </c>
      <c r="E21" s="566">
        <f>$BR$8</f>
        <v>0</v>
      </c>
      <c r="F21" s="567">
        <f>BS8</f>
        <v>0</v>
      </c>
      <c r="G21" s="567">
        <f>BT8</f>
        <v>0</v>
      </c>
      <c r="H21" s="252">
        <f>((D21*60)+E21)-((B21*60)+C21)</f>
        <v>0</v>
      </c>
      <c r="I21" s="335">
        <f t="shared" ref="I21:I27" si="50">(F21*60)+G21</f>
        <v>0</v>
      </c>
      <c r="J21" s="545">
        <f>IF(B21=0,0,M21)</f>
        <v>0</v>
      </c>
      <c r="K21" s="607">
        <f>IF(B21=0,0,N21)</f>
        <v>0</v>
      </c>
      <c r="L21" s="243">
        <f>H21-I21</f>
        <v>0</v>
      </c>
      <c r="M21" s="335">
        <f t="shared" ref="M21:M27" si="51">INT(L21/60)</f>
        <v>0</v>
      </c>
      <c r="N21" s="603">
        <f t="shared" ref="N21:N27" si="52">ROUND(MOD(L21,60),0)</f>
        <v>0</v>
      </c>
      <c r="O21" s="565">
        <f>$B$21</f>
        <v>0</v>
      </c>
      <c r="P21" s="566">
        <f>$C$21</f>
        <v>0</v>
      </c>
      <c r="Q21" s="567">
        <f>$D$21</f>
        <v>0</v>
      </c>
      <c r="R21" s="566">
        <f>$E$21</f>
        <v>0</v>
      </c>
      <c r="S21" s="567">
        <f t="shared" ref="S21:T27" si="53">F21</f>
        <v>0</v>
      </c>
      <c r="T21" s="566">
        <f t="shared" si="53"/>
        <v>0</v>
      </c>
      <c r="U21" s="252">
        <f>((Q21*60)+R21)-((O21*60)+P21)</f>
        <v>0</v>
      </c>
      <c r="V21" s="335">
        <f t="shared" ref="V21:V27" si="54">(S21*60)+T21</f>
        <v>0</v>
      </c>
      <c r="W21" s="545">
        <f>IF(O21=0,0,Z21)</f>
        <v>0</v>
      </c>
      <c r="X21" s="607">
        <f>IF(O21=0,0,AA21)</f>
        <v>0</v>
      </c>
      <c r="Y21" s="243">
        <f>U21-V21</f>
        <v>0</v>
      </c>
      <c r="Z21" s="335">
        <f t="shared" ref="Z21:Z27" si="55">INT(Y21/60)</f>
        <v>0</v>
      </c>
      <c r="AA21" s="603">
        <f t="shared" ref="AA21:AA27" si="56">ROUND(MOD(Y21,60),0)</f>
        <v>0</v>
      </c>
      <c r="AB21" s="565">
        <f>$O$21</f>
        <v>0</v>
      </c>
      <c r="AC21" s="566">
        <f>$P$21</f>
        <v>0</v>
      </c>
      <c r="AD21" s="567">
        <f>$Q$21</f>
        <v>0</v>
      </c>
      <c r="AE21" s="566">
        <f>$R$21</f>
        <v>0</v>
      </c>
      <c r="AF21" s="567">
        <f t="shared" ref="AF21:AG27" si="57">S21</f>
        <v>0</v>
      </c>
      <c r="AG21" s="566">
        <f t="shared" si="57"/>
        <v>0</v>
      </c>
      <c r="AH21" s="252">
        <f>((AD21*60)+AE21)-((AB21*60)+AC21)</f>
        <v>0</v>
      </c>
      <c r="AI21" s="335">
        <f t="shared" ref="AI21:AI27" si="58">(AF21*60)+AG21</f>
        <v>0</v>
      </c>
      <c r="AJ21" s="545">
        <f>IF(AB21=0,0,AM21)</f>
        <v>0</v>
      </c>
      <c r="AK21" s="607">
        <f>IF(AB21=0,0,AN21)</f>
        <v>0</v>
      </c>
      <c r="AL21" s="243">
        <f>AH21-AI21</f>
        <v>0</v>
      </c>
      <c r="AM21" s="335">
        <f t="shared" ref="AM21:AM27" si="59">INT(AL21/60)</f>
        <v>0</v>
      </c>
      <c r="AN21" s="603">
        <f t="shared" ref="AN21:AN27" si="60">ROUND(MOD(AL21,60),0)</f>
        <v>0</v>
      </c>
      <c r="AO21" s="565">
        <f>$AB$21</f>
        <v>0</v>
      </c>
      <c r="AP21" s="566">
        <f>$AC$21</f>
        <v>0</v>
      </c>
      <c r="AQ21" s="567">
        <f>$AD$21</f>
        <v>0</v>
      </c>
      <c r="AR21" s="566">
        <f>$AE$21</f>
        <v>0</v>
      </c>
      <c r="AS21" s="567">
        <f t="shared" ref="AS21:AT27" si="61">AF21</f>
        <v>0</v>
      </c>
      <c r="AT21" s="566">
        <f t="shared" si="61"/>
        <v>0</v>
      </c>
      <c r="AU21" s="252">
        <f>((AQ21*60)+AR21)-((AO21*60)+AP21)</f>
        <v>0</v>
      </c>
      <c r="AV21" s="335">
        <f t="shared" ref="AV21:AV27" si="62">(AS21*60)+AT21</f>
        <v>0</v>
      </c>
      <c r="AW21" s="545">
        <f>IF(AO21=0,0,AZ21)</f>
        <v>0</v>
      </c>
      <c r="AX21" s="607">
        <f>IF(AO21=0,0,BA21)</f>
        <v>0</v>
      </c>
      <c r="AY21" s="243">
        <f>AU21-AV21</f>
        <v>0</v>
      </c>
      <c r="AZ21" s="335">
        <f t="shared" ref="AZ21:AZ27" si="63">INT(AY21/60)</f>
        <v>0</v>
      </c>
      <c r="BA21" s="603">
        <f t="shared" ref="BA21:BA27" si="64">ROUND(MOD(AY21,60),0)</f>
        <v>0</v>
      </c>
      <c r="BB21" s="565">
        <f>$AO$21</f>
        <v>0</v>
      </c>
      <c r="BC21" s="566">
        <f>$AP$21</f>
        <v>0</v>
      </c>
      <c r="BD21" s="567">
        <f>$AQ$21</f>
        <v>0</v>
      </c>
      <c r="BE21" s="566">
        <f>$AR$21</f>
        <v>0</v>
      </c>
      <c r="BF21" s="567">
        <f t="shared" ref="BF21:BG27" si="65">AS21</f>
        <v>0</v>
      </c>
      <c r="BG21" s="566">
        <f t="shared" si="65"/>
        <v>0</v>
      </c>
      <c r="BH21" s="252">
        <f>((BD21*60)+BE21)-((BB21*60)+BC21)</f>
        <v>0</v>
      </c>
      <c r="BI21" s="335">
        <f t="shared" ref="BI21:BI27" si="66">(BF21*60)+BG21</f>
        <v>0</v>
      </c>
      <c r="BJ21" s="545">
        <f>IF(BB21=0,0,BM21)</f>
        <v>0</v>
      </c>
      <c r="BK21" s="607">
        <f>IF(BB21=0,0,BN21)</f>
        <v>0</v>
      </c>
      <c r="BL21" s="243">
        <f>BH21-BI21</f>
        <v>0</v>
      </c>
      <c r="BM21" s="335">
        <f t="shared" ref="BM21:BM27" si="67">INT(BL21/60)</f>
        <v>0</v>
      </c>
      <c r="BN21" s="603">
        <f t="shared" ref="BN21:BN27" si="68">ROUND(MOD(BL21,60),0)</f>
        <v>0</v>
      </c>
      <c r="BO21" s="565">
        <f>$BB$21</f>
        <v>0</v>
      </c>
      <c r="BP21" s="566">
        <f>$BC$21</f>
        <v>0</v>
      </c>
      <c r="BQ21" s="567">
        <f>$BD$21</f>
        <v>0</v>
      </c>
      <c r="BR21" s="566">
        <f>$BE$21</f>
        <v>0</v>
      </c>
      <c r="BS21" s="567">
        <f t="shared" ref="BS21:BT27" si="69">BF21</f>
        <v>0</v>
      </c>
      <c r="BT21" s="566">
        <f t="shared" si="69"/>
        <v>0</v>
      </c>
      <c r="BU21" s="252">
        <f>((BQ21*60)+BR21)-((BO21*60)+BP21)</f>
        <v>0</v>
      </c>
      <c r="BV21" s="335">
        <f t="shared" ref="BV21:BV27" si="70">(BS21*60)+BT21</f>
        <v>0</v>
      </c>
      <c r="BW21" s="545">
        <f>IF(BO21=0,0,BZ21)</f>
        <v>0</v>
      </c>
      <c r="BX21" s="607">
        <f>IF(BO21=0,0,CA21)</f>
        <v>0</v>
      </c>
      <c r="BY21" s="243">
        <f>BU21-BV21</f>
        <v>0</v>
      </c>
      <c r="BZ21" s="335">
        <f t="shared" ref="BZ21:BZ27" si="71">INT(BY21/60)</f>
        <v>0</v>
      </c>
      <c r="CA21" s="603">
        <f t="shared" ref="CA21:CA27" si="72">ROUND(MOD(BY21,60),0)</f>
        <v>0</v>
      </c>
    </row>
    <row r="22" spans="1:79" ht="15.75" x14ac:dyDescent="0.25">
      <c r="A22" s="569" t="s">
        <v>106</v>
      </c>
      <c r="B22" s="565">
        <f>$BO$9</f>
        <v>0</v>
      </c>
      <c r="C22" s="566">
        <f>$BP$9</f>
        <v>0</v>
      </c>
      <c r="D22" s="567">
        <f>$BQ$9</f>
        <v>0</v>
      </c>
      <c r="E22" s="566">
        <f>$BR$9</f>
        <v>0</v>
      </c>
      <c r="F22" s="567">
        <f t="shared" ref="F22:G22" si="73">BS9</f>
        <v>0</v>
      </c>
      <c r="G22" s="567">
        <f t="shared" si="73"/>
        <v>0</v>
      </c>
      <c r="H22" s="252">
        <f t="shared" ref="H22:H27" si="74">((D22*60)+E22)-((B22*60)+C22)</f>
        <v>0</v>
      </c>
      <c r="I22" s="335">
        <f t="shared" si="50"/>
        <v>0</v>
      </c>
      <c r="J22" s="545">
        <f t="shared" ref="J22:J27" si="75">IF(B22=0,0,M22)</f>
        <v>0</v>
      </c>
      <c r="K22" s="607">
        <f t="shared" ref="K22:K27" si="76">IF(B22=0,0,N22)</f>
        <v>0</v>
      </c>
      <c r="L22" s="243">
        <f t="shared" ref="L22:L27" si="77">H22-I22</f>
        <v>0</v>
      </c>
      <c r="M22" s="335">
        <f t="shared" si="51"/>
        <v>0</v>
      </c>
      <c r="N22" s="603">
        <f t="shared" si="52"/>
        <v>0</v>
      </c>
      <c r="O22" s="565">
        <f>$B$22</f>
        <v>0</v>
      </c>
      <c r="P22" s="566">
        <f>$C$22</f>
        <v>0</v>
      </c>
      <c r="Q22" s="567">
        <f>$D$22</f>
        <v>0</v>
      </c>
      <c r="R22" s="566">
        <f>$E$22</f>
        <v>0</v>
      </c>
      <c r="S22" s="567">
        <f t="shared" si="53"/>
        <v>0</v>
      </c>
      <c r="T22" s="566">
        <f t="shared" si="53"/>
        <v>0</v>
      </c>
      <c r="U22" s="252">
        <f t="shared" ref="U22:U27" si="78">((Q22*60)+R22)-((O22*60)+P22)</f>
        <v>0</v>
      </c>
      <c r="V22" s="335">
        <f t="shared" si="54"/>
        <v>0</v>
      </c>
      <c r="W22" s="545">
        <f t="shared" ref="W22:W27" si="79">IF(O22=0,0,Z22)</f>
        <v>0</v>
      </c>
      <c r="X22" s="607">
        <f t="shared" ref="X22:X27" si="80">IF(O22=0,0,AA22)</f>
        <v>0</v>
      </c>
      <c r="Y22" s="243">
        <f t="shared" ref="Y22:Y27" si="81">U22-V22</f>
        <v>0</v>
      </c>
      <c r="Z22" s="335">
        <f t="shared" si="55"/>
        <v>0</v>
      </c>
      <c r="AA22" s="603">
        <f t="shared" si="56"/>
        <v>0</v>
      </c>
      <c r="AB22" s="565">
        <f>$O$22</f>
        <v>0</v>
      </c>
      <c r="AC22" s="566">
        <f>$P$22</f>
        <v>0</v>
      </c>
      <c r="AD22" s="567">
        <f>$Q$22</f>
        <v>0</v>
      </c>
      <c r="AE22" s="566">
        <f>$R$22</f>
        <v>0</v>
      </c>
      <c r="AF22" s="567">
        <f t="shared" si="57"/>
        <v>0</v>
      </c>
      <c r="AG22" s="566">
        <f t="shared" si="57"/>
        <v>0</v>
      </c>
      <c r="AH22" s="252">
        <f t="shared" ref="AH22:AH27" si="82">((AD22*60)+AE22)-((AB22*60)+AC22)</f>
        <v>0</v>
      </c>
      <c r="AI22" s="335">
        <f t="shared" si="58"/>
        <v>0</v>
      </c>
      <c r="AJ22" s="545">
        <f t="shared" ref="AJ22:AJ27" si="83">IF(AB22=0,0,AM22)</f>
        <v>0</v>
      </c>
      <c r="AK22" s="607">
        <f t="shared" ref="AK22:AK27" si="84">IF(AB22=0,0,AN22)</f>
        <v>0</v>
      </c>
      <c r="AL22" s="243">
        <f t="shared" ref="AL22:AL27" si="85">AH22-AI22</f>
        <v>0</v>
      </c>
      <c r="AM22" s="335">
        <f t="shared" si="59"/>
        <v>0</v>
      </c>
      <c r="AN22" s="603">
        <f t="shared" si="60"/>
        <v>0</v>
      </c>
      <c r="AO22" s="565">
        <f>$AB$22</f>
        <v>0</v>
      </c>
      <c r="AP22" s="566">
        <f>$AC$22</f>
        <v>0</v>
      </c>
      <c r="AQ22" s="567">
        <f>$AD$22</f>
        <v>0</v>
      </c>
      <c r="AR22" s="566">
        <f>$AE$22</f>
        <v>0</v>
      </c>
      <c r="AS22" s="567">
        <f t="shared" si="61"/>
        <v>0</v>
      </c>
      <c r="AT22" s="566">
        <f t="shared" si="61"/>
        <v>0</v>
      </c>
      <c r="AU22" s="252">
        <f t="shared" ref="AU22:AU27" si="86">((AQ22*60)+AR22)-((AO22*60)+AP22)</f>
        <v>0</v>
      </c>
      <c r="AV22" s="335">
        <f t="shared" si="62"/>
        <v>0</v>
      </c>
      <c r="AW22" s="545">
        <f t="shared" ref="AW22:AW27" si="87">IF(AO22=0,0,AZ22)</f>
        <v>0</v>
      </c>
      <c r="AX22" s="607">
        <f t="shared" ref="AX22:AX27" si="88">IF(AO22=0,0,BA22)</f>
        <v>0</v>
      </c>
      <c r="AY22" s="243">
        <f t="shared" ref="AY22:AY27" si="89">AU22-AV22</f>
        <v>0</v>
      </c>
      <c r="AZ22" s="335">
        <f t="shared" si="63"/>
        <v>0</v>
      </c>
      <c r="BA22" s="603">
        <f t="shared" si="64"/>
        <v>0</v>
      </c>
      <c r="BB22" s="565">
        <f>$AO$22</f>
        <v>0</v>
      </c>
      <c r="BC22" s="566">
        <f>$AP$22</f>
        <v>0</v>
      </c>
      <c r="BD22" s="567">
        <f>$AQ$22</f>
        <v>0</v>
      </c>
      <c r="BE22" s="566">
        <f>$AR$22</f>
        <v>0</v>
      </c>
      <c r="BF22" s="567">
        <f t="shared" si="65"/>
        <v>0</v>
      </c>
      <c r="BG22" s="566">
        <f t="shared" si="65"/>
        <v>0</v>
      </c>
      <c r="BH22" s="252">
        <f t="shared" ref="BH22:BH27" si="90">((BD22*60)+BE22)-((BB22*60)+BC22)</f>
        <v>0</v>
      </c>
      <c r="BI22" s="335">
        <f t="shared" si="66"/>
        <v>0</v>
      </c>
      <c r="BJ22" s="545">
        <f t="shared" ref="BJ22:BJ27" si="91">IF(BB22=0,0,BM22)</f>
        <v>0</v>
      </c>
      <c r="BK22" s="607">
        <f t="shared" ref="BK22:BK27" si="92">IF(BB22=0,0,BN22)</f>
        <v>0</v>
      </c>
      <c r="BL22" s="243">
        <f t="shared" ref="BL22:BL27" si="93">BH22-BI22</f>
        <v>0</v>
      </c>
      <c r="BM22" s="335">
        <f t="shared" si="67"/>
        <v>0</v>
      </c>
      <c r="BN22" s="603">
        <f t="shared" si="68"/>
        <v>0</v>
      </c>
      <c r="BO22" s="565">
        <f>$BB$22</f>
        <v>0</v>
      </c>
      <c r="BP22" s="566">
        <f>$BC$22</f>
        <v>0</v>
      </c>
      <c r="BQ22" s="567">
        <f>$BD$22</f>
        <v>0</v>
      </c>
      <c r="BR22" s="566">
        <f>$BE$22</f>
        <v>0</v>
      </c>
      <c r="BS22" s="567">
        <f t="shared" si="69"/>
        <v>0</v>
      </c>
      <c r="BT22" s="566">
        <f t="shared" si="69"/>
        <v>0</v>
      </c>
      <c r="BU22" s="252">
        <f t="shared" ref="BU22:BU27" si="94">((BQ22*60)+BR22)-((BO22*60)+BP22)</f>
        <v>0</v>
      </c>
      <c r="BV22" s="335">
        <f t="shared" si="70"/>
        <v>0</v>
      </c>
      <c r="BW22" s="545">
        <f t="shared" ref="BW22:BW27" si="95">IF(BO22=0,0,BZ22)</f>
        <v>0</v>
      </c>
      <c r="BX22" s="607">
        <f t="shared" ref="BX22:BX27" si="96">IF(BO22=0,0,CA22)</f>
        <v>0</v>
      </c>
      <c r="BY22" s="243">
        <f t="shared" ref="BY22:BY27" si="97">BU22-BV22</f>
        <v>0</v>
      </c>
      <c r="BZ22" s="335">
        <f t="shared" si="71"/>
        <v>0</v>
      </c>
      <c r="CA22" s="603">
        <f t="shared" si="72"/>
        <v>0</v>
      </c>
    </row>
    <row r="23" spans="1:79" ht="15.75" x14ac:dyDescent="0.25">
      <c r="A23" s="569" t="s">
        <v>107</v>
      </c>
      <c r="B23" s="565">
        <f>$BO$10</f>
        <v>0</v>
      </c>
      <c r="C23" s="566">
        <f>$BP$10</f>
        <v>0</v>
      </c>
      <c r="D23" s="567">
        <f>$BQ$10</f>
        <v>0</v>
      </c>
      <c r="E23" s="566">
        <f>$BR$10</f>
        <v>0</v>
      </c>
      <c r="F23" s="567">
        <f t="shared" ref="F23:G23" si="98">BS10</f>
        <v>0</v>
      </c>
      <c r="G23" s="567">
        <f t="shared" si="98"/>
        <v>0</v>
      </c>
      <c r="H23" s="252">
        <f t="shared" si="74"/>
        <v>0</v>
      </c>
      <c r="I23" s="335">
        <f t="shared" si="50"/>
        <v>0</v>
      </c>
      <c r="J23" s="545">
        <f t="shared" si="75"/>
        <v>0</v>
      </c>
      <c r="K23" s="607">
        <f t="shared" si="76"/>
        <v>0</v>
      </c>
      <c r="L23" s="243">
        <f t="shared" si="77"/>
        <v>0</v>
      </c>
      <c r="M23" s="335">
        <f t="shared" si="51"/>
        <v>0</v>
      </c>
      <c r="N23" s="603">
        <f t="shared" si="52"/>
        <v>0</v>
      </c>
      <c r="O23" s="565">
        <f>$B$23</f>
        <v>0</v>
      </c>
      <c r="P23" s="566">
        <f>$C$23</f>
        <v>0</v>
      </c>
      <c r="Q23" s="567">
        <f>$D$23</f>
        <v>0</v>
      </c>
      <c r="R23" s="566">
        <f>$E$23</f>
        <v>0</v>
      </c>
      <c r="S23" s="567">
        <f t="shared" si="53"/>
        <v>0</v>
      </c>
      <c r="T23" s="566">
        <f t="shared" si="53"/>
        <v>0</v>
      </c>
      <c r="U23" s="252">
        <f t="shared" si="78"/>
        <v>0</v>
      </c>
      <c r="V23" s="335">
        <f t="shared" si="54"/>
        <v>0</v>
      </c>
      <c r="W23" s="545">
        <f t="shared" si="79"/>
        <v>0</v>
      </c>
      <c r="X23" s="607">
        <f t="shared" si="80"/>
        <v>0</v>
      </c>
      <c r="Y23" s="243">
        <f t="shared" si="81"/>
        <v>0</v>
      </c>
      <c r="Z23" s="335">
        <f t="shared" si="55"/>
        <v>0</v>
      </c>
      <c r="AA23" s="603">
        <f t="shared" si="56"/>
        <v>0</v>
      </c>
      <c r="AB23" s="565">
        <f>$O$23</f>
        <v>0</v>
      </c>
      <c r="AC23" s="566">
        <f>$P$23</f>
        <v>0</v>
      </c>
      <c r="AD23" s="567">
        <f>$Q$23</f>
        <v>0</v>
      </c>
      <c r="AE23" s="566">
        <f>$R$23</f>
        <v>0</v>
      </c>
      <c r="AF23" s="567">
        <f t="shared" si="57"/>
        <v>0</v>
      </c>
      <c r="AG23" s="566">
        <f t="shared" si="57"/>
        <v>0</v>
      </c>
      <c r="AH23" s="252">
        <f t="shared" si="82"/>
        <v>0</v>
      </c>
      <c r="AI23" s="335">
        <f t="shared" si="58"/>
        <v>0</v>
      </c>
      <c r="AJ23" s="545">
        <f t="shared" si="83"/>
        <v>0</v>
      </c>
      <c r="AK23" s="607">
        <f t="shared" si="84"/>
        <v>0</v>
      </c>
      <c r="AL23" s="243">
        <f t="shared" si="85"/>
        <v>0</v>
      </c>
      <c r="AM23" s="335">
        <f t="shared" si="59"/>
        <v>0</v>
      </c>
      <c r="AN23" s="603">
        <f t="shared" si="60"/>
        <v>0</v>
      </c>
      <c r="AO23" s="565">
        <f>$AB$23</f>
        <v>0</v>
      </c>
      <c r="AP23" s="566">
        <f>$AC$23</f>
        <v>0</v>
      </c>
      <c r="AQ23" s="567">
        <f>$AD$23</f>
        <v>0</v>
      </c>
      <c r="AR23" s="566">
        <f>$AE$23</f>
        <v>0</v>
      </c>
      <c r="AS23" s="567">
        <f t="shared" si="61"/>
        <v>0</v>
      </c>
      <c r="AT23" s="566">
        <f t="shared" si="61"/>
        <v>0</v>
      </c>
      <c r="AU23" s="252">
        <f t="shared" si="86"/>
        <v>0</v>
      </c>
      <c r="AV23" s="335">
        <f t="shared" si="62"/>
        <v>0</v>
      </c>
      <c r="AW23" s="545">
        <f t="shared" si="87"/>
        <v>0</v>
      </c>
      <c r="AX23" s="607">
        <f t="shared" si="88"/>
        <v>0</v>
      </c>
      <c r="AY23" s="243">
        <f t="shared" si="89"/>
        <v>0</v>
      </c>
      <c r="AZ23" s="335">
        <f t="shared" si="63"/>
        <v>0</v>
      </c>
      <c r="BA23" s="603">
        <f t="shared" si="64"/>
        <v>0</v>
      </c>
      <c r="BB23" s="565">
        <f>$AO$23</f>
        <v>0</v>
      </c>
      <c r="BC23" s="566">
        <f>$AP$23</f>
        <v>0</v>
      </c>
      <c r="BD23" s="567">
        <f>$AQ$23</f>
        <v>0</v>
      </c>
      <c r="BE23" s="566">
        <f>$AR$23</f>
        <v>0</v>
      </c>
      <c r="BF23" s="567">
        <f t="shared" si="65"/>
        <v>0</v>
      </c>
      <c r="BG23" s="566">
        <f t="shared" si="65"/>
        <v>0</v>
      </c>
      <c r="BH23" s="252">
        <f t="shared" si="90"/>
        <v>0</v>
      </c>
      <c r="BI23" s="335">
        <f t="shared" si="66"/>
        <v>0</v>
      </c>
      <c r="BJ23" s="545">
        <f t="shared" si="91"/>
        <v>0</v>
      </c>
      <c r="BK23" s="607">
        <f t="shared" si="92"/>
        <v>0</v>
      </c>
      <c r="BL23" s="243">
        <f t="shared" si="93"/>
        <v>0</v>
      </c>
      <c r="BM23" s="335">
        <f t="shared" si="67"/>
        <v>0</v>
      </c>
      <c r="BN23" s="603">
        <f t="shared" si="68"/>
        <v>0</v>
      </c>
      <c r="BO23" s="565">
        <f>$BB$23</f>
        <v>0</v>
      </c>
      <c r="BP23" s="566">
        <f>$BC$23</f>
        <v>0</v>
      </c>
      <c r="BQ23" s="567">
        <f>$BD$23</f>
        <v>0</v>
      </c>
      <c r="BR23" s="566">
        <f>$BE$23</f>
        <v>0</v>
      </c>
      <c r="BS23" s="567">
        <f t="shared" si="69"/>
        <v>0</v>
      </c>
      <c r="BT23" s="566">
        <f t="shared" si="69"/>
        <v>0</v>
      </c>
      <c r="BU23" s="252">
        <f t="shared" si="94"/>
        <v>0</v>
      </c>
      <c r="BV23" s="335">
        <f t="shared" si="70"/>
        <v>0</v>
      </c>
      <c r="BW23" s="545">
        <f t="shared" si="95"/>
        <v>0</v>
      </c>
      <c r="BX23" s="607">
        <f t="shared" si="96"/>
        <v>0</v>
      </c>
      <c r="BY23" s="243">
        <f t="shared" si="97"/>
        <v>0</v>
      </c>
      <c r="BZ23" s="335">
        <f t="shared" si="71"/>
        <v>0</v>
      </c>
      <c r="CA23" s="603">
        <f t="shared" si="72"/>
        <v>0</v>
      </c>
    </row>
    <row r="24" spans="1:79" ht="15.75" x14ac:dyDescent="0.25">
      <c r="A24" s="569" t="s">
        <v>108</v>
      </c>
      <c r="B24" s="565">
        <f>$BO$11</f>
        <v>0</v>
      </c>
      <c r="C24" s="566">
        <f>$BP$11</f>
        <v>0</v>
      </c>
      <c r="D24" s="567">
        <f>$BQ$11</f>
        <v>0</v>
      </c>
      <c r="E24" s="566">
        <f>$BR$11</f>
        <v>0</v>
      </c>
      <c r="F24" s="567">
        <f t="shared" ref="F24:G24" si="99">BS11</f>
        <v>0</v>
      </c>
      <c r="G24" s="567">
        <f t="shared" si="99"/>
        <v>0</v>
      </c>
      <c r="H24" s="252">
        <f t="shared" si="74"/>
        <v>0</v>
      </c>
      <c r="I24" s="335">
        <f t="shared" si="50"/>
        <v>0</v>
      </c>
      <c r="J24" s="545">
        <f t="shared" si="75"/>
        <v>0</v>
      </c>
      <c r="K24" s="607">
        <f t="shared" si="76"/>
        <v>0</v>
      </c>
      <c r="L24" s="243">
        <f t="shared" si="77"/>
        <v>0</v>
      </c>
      <c r="M24" s="335">
        <f t="shared" si="51"/>
        <v>0</v>
      </c>
      <c r="N24" s="603">
        <f t="shared" si="52"/>
        <v>0</v>
      </c>
      <c r="O24" s="565">
        <f>$B$24</f>
        <v>0</v>
      </c>
      <c r="P24" s="566">
        <f>$C$24</f>
        <v>0</v>
      </c>
      <c r="Q24" s="567">
        <f>$D$24</f>
        <v>0</v>
      </c>
      <c r="R24" s="566">
        <f>$E$24</f>
        <v>0</v>
      </c>
      <c r="S24" s="567">
        <f t="shared" si="53"/>
        <v>0</v>
      </c>
      <c r="T24" s="566">
        <f t="shared" si="53"/>
        <v>0</v>
      </c>
      <c r="U24" s="252">
        <f t="shared" si="78"/>
        <v>0</v>
      </c>
      <c r="V24" s="335">
        <f t="shared" si="54"/>
        <v>0</v>
      </c>
      <c r="W24" s="545">
        <f t="shared" si="79"/>
        <v>0</v>
      </c>
      <c r="X24" s="607">
        <f t="shared" si="80"/>
        <v>0</v>
      </c>
      <c r="Y24" s="243">
        <f t="shared" si="81"/>
        <v>0</v>
      </c>
      <c r="Z24" s="335">
        <f t="shared" si="55"/>
        <v>0</v>
      </c>
      <c r="AA24" s="603">
        <f t="shared" si="56"/>
        <v>0</v>
      </c>
      <c r="AB24" s="565">
        <f>$O$24</f>
        <v>0</v>
      </c>
      <c r="AC24" s="566">
        <f>$P$24</f>
        <v>0</v>
      </c>
      <c r="AD24" s="567">
        <f>$Q$24</f>
        <v>0</v>
      </c>
      <c r="AE24" s="566">
        <f>$R$24</f>
        <v>0</v>
      </c>
      <c r="AF24" s="567">
        <f t="shared" si="57"/>
        <v>0</v>
      </c>
      <c r="AG24" s="566">
        <f t="shared" si="57"/>
        <v>0</v>
      </c>
      <c r="AH24" s="252">
        <f t="shared" si="82"/>
        <v>0</v>
      </c>
      <c r="AI24" s="335">
        <f t="shared" si="58"/>
        <v>0</v>
      </c>
      <c r="AJ24" s="545">
        <f t="shared" si="83"/>
        <v>0</v>
      </c>
      <c r="AK24" s="607">
        <f t="shared" si="84"/>
        <v>0</v>
      </c>
      <c r="AL24" s="243">
        <f t="shared" si="85"/>
        <v>0</v>
      </c>
      <c r="AM24" s="335">
        <f t="shared" si="59"/>
        <v>0</v>
      </c>
      <c r="AN24" s="603">
        <f t="shared" si="60"/>
        <v>0</v>
      </c>
      <c r="AO24" s="565">
        <f>$AB$24</f>
        <v>0</v>
      </c>
      <c r="AP24" s="566">
        <f>$AC$24</f>
        <v>0</v>
      </c>
      <c r="AQ24" s="567">
        <f>$AD$24</f>
        <v>0</v>
      </c>
      <c r="AR24" s="566">
        <f>$AE$24</f>
        <v>0</v>
      </c>
      <c r="AS24" s="567">
        <f t="shared" si="61"/>
        <v>0</v>
      </c>
      <c r="AT24" s="566">
        <f t="shared" si="61"/>
        <v>0</v>
      </c>
      <c r="AU24" s="252">
        <f t="shared" si="86"/>
        <v>0</v>
      </c>
      <c r="AV24" s="335">
        <f t="shared" si="62"/>
        <v>0</v>
      </c>
      <c r="AW24" s="545">
        <f t="shared" si="87"/>
        <v>0</v>
      </c>
      <c r="AX24" s="607">
        <f t="shared" si="88"/>
        <v>0</v>
      </c>
      <c r="AY24" s="243">
        <f t="shared" si="89"/>
        <v>0</v>
      </c>
      <c r="AZ24" s="335">
        <f t="shared" si="63"/>
        <v>0</v>
      </c>
      <c r="BA24" s="603">
        <f t="shared" si="64"/>
        <v>0</v>
      </c>
      <c r="BB24" s="565">
        <f>$AO$24</f>
        <v>0</v>
      </c>
      <c r="BC24" s="566">
        <f>$AP$24</f>
        <v>0</v>
      </c>
      <c r="BD24" s="567">
        <f>$AQ$24</f>
        <v>0</v>
      </c>
      <c r="BE24" s="566">
        <f>$AR$24</f>
        <v>0</v>
      </c>
      <c r="BF24" s="567">
        <f t="shared" si="65"/>
        <v>0</v>
      </c>
      <c r="BG24" s="566">
        <f t="shared" si="65"/>
        <v>0</v>
      </c>
      <c r="BH24" s="252">
        <f t="shared" si="90"/>
        <v>0</v>
      </c>
      <c r="BI24" s="335">
        <f t="shared" si="66"/>
        <v>0</v>
      </c>
      <c r="BJ24" s="545">
        <f t="shared" si="91"/>
        <v>0</v>
      </c>
      <c r="BK24" s="607">
        <f t="shared" si="92"/>
        <v>0</v>
      </c>
      <c r="BL24" s="243">
        <f t="shared" si="93"/>
        <v>0</v>
      </c>
      <c r="BM24" s="335">
        <f t="shared" si="67"/>
        <v>0</v>
      </c>
      <c r="BN24" s="603">
        <f t="shared" si="68"/>
        <v>0</v>
      </c>
      <c r="BO24" s="565">
        <f>$BB$24</f>
        <v>0</v>
      </c>
      <c r="BP24" s="566">
        <f>$BC$24</f>
        <v>0</v>
      </c>
      <c r="BQ24" s="567">
        <f>$BD$24</f>
        <v>0</v>
      </c>
      <c r="BR24" s="566">
        <f>$BE$24</f>
        <v>0</v>
      </c>
      <c r="BS24" s="567">
        <f t="shared" si="69"/>
        <v>0</v>
      </c>
      <c r="BT24" s="566">
        <f t="shared" si="69"/>
        <v>0</v>
      </c>
      <c r="BU24" s="252">
        <f t="shared" si="94"/>
        <v>0</v>
      </c>
      <c r="BV24" s="335">
        <f t="shared" si="70"/>
        <v>0</v>
      </c>
      <c r="BW24" s="545">
        <f t="shared" si="95"/>
        <v>0</v>
      </c>
      <c r="BX24" s="607">
        <f t="shared" si="96"/>
        <v>0</v>
      </c>
      <c r="BY24" s="243">
        <f t="shared" si="97"/>
        <v>0</v>
      </c>
      <c r="BZ24" s="335">
        <f t="shared" si="71"/>
        <v>0</v>
      </c>
      <c r="CA24" s="603">
        <f t="shared" si="72"/>
        <v>0</v>
      </c>
    </row>
    <row r="25" spans="1:79" ht="15.75" x14ac:dyDescent="0.25">
      <c r="A25" s="570" t="s">
        <v>109</v>
      </c>
      <c r="B25" s="565">
        <f>$BO$12</f>
        <v>0</v>
      </c>
      <c r="C25" s="566">
        <f>$BP$12</f>
        <v>0</v>
      </c>
      <c r="D25" s="567">
        <f>$BQ$12</f>
        <v>0</v>
      </c>
      <c r="E25" s="566">
        <f>$BR$12</f>
        <v>0</v>
      </c>
      <c r="F25" s="567">
        <f t="shared" ref="F25:G25" si="100">BS12</f>
        <v>0</v>
      </c>
      <c r="G25" s="567">
        <f t="shared" si="100"/>
        <v>0</v>
      </c>
      <c r="H25" s="252">
        <f t="shared" si="74"/>
        <v>0</v>
      </c>
      <c r="I25" s="335">
        <f t="shared" si="50"/>
        <v>0</v>
      </c>
      <c r="J25" s="545">
        <f t="shared" si="75"/>
        <v>0</v>
      </c>
      <c r="K25" s="607">
        <f t="shared" si="76"/>
        <v>0</v>
      </c>
      <c r="L25" s="243">
        <f t="shared" si="77"/>
        <v>0</v>
      </c>
      <c r="M25" s="335">
        <f t="shared" si="51"/>
        <v>0</v>
      </c>
      <c r="N25" s="603">
        <f t="shared" si="52"/>
        <v>0</v>
      </c>
      <c r="O25" s="565">
        <f>$B$25</f>
        <v>0</v>
      </c>
      <c r="P25" s="566">
        <f>$C$25</f>
        <v>0</v>
      </c>
      <c r="Q25" s="567">
        <f>$D$25</f>
        <v>0</v>
      </c>
      <c r="R25" s="566">
        <f>$E$25</f>
        <v>0</v>
      </c>
      <c r="S25" s="567">
        <f t="shared" si="53"/>
        <v>0</v>
      </c>
      <c r="T25" s="566">
        <f t="shared" si="53"/>
        <v>0</v>
      </c>
      <c r="U25" s="252">
        <f t="shared" si="78"/>
        <v>0</v>
      </c>
      <c r="V25" s="335">
        <f t="shared" si="54"/>
        <v>0</v>
      </c>
      <c r="W25" s="545">
        <f t="shared" si="79"/>
        <v>0</v>
      </c>
      <c r="X25" s="607">
        <f t="shared" si="80"/>
        <v>0</v>
      </c>
      <c r="Y25" s="243">
        <f t="shared" si="81"/>
        <v>0</v>
      </c>
      <c r="Z25" s="335">
        <f t="shared" si="55"/>
        <v>0</v>
      </c>
      <c r="AA25" s="603">
        <f t="shared" si="56"/>
        <v>0</v>
      </c>
      <c r="AB25" s="565">
        <f>$O$25</f>
        <v>0</v>
      </c>
      <c r="AC25" s="566">
        <f>$P$25</f>
        <v>0</v>
      </c>
      <c r="AD25" s="567">
        <f>$Q$25</f>
        <v>0</v>
      </c>
      <c r="AE25" s="566">
        <f>$R$25</f>
        <v>0</v>
      </c>
      <c r="AF25" s="567">
        <f t="shared" si="57"/>
        <v>0</v>
      </c>
      <c r="AG25" s="566">
        <f t="shared" si="57"/>
        <v>0</v>
      </c>
      <c r="AH25" s="252">
        <f t="shared" si="82"/>
        <v>0</v>
      </c>
      <c r="AI25" s="335">
        <f t="shared" si="58"/>
        <v>0</v>
      </c>
      <c r="AJ25" s="545">
        <f t="shared" si="83"/>
        <v>0</v>
      </c>
      <c r="AK25" s="607">
        <f t="shared" si="84"/>
        <v>0</v>
      </c>
      <c r="AL25" s="243">
        <f t="shared" si="85"/>
        <v>0</v>
      </c>
      <c r="AM25" s="335">
        <f t="shared" si="59"/>
        <v>0</v>
      </c>
      <c r="AN25" s="603">
        <f t="shared" si="60"/>
        <v>0</v>
      </c>
      <c r="AO25" s="565">
        <f>$AB$25</f>
        <v>0</v>
      </c>
      <c r="AP25" s="566">
        <f>$AC$25</f>
        <v>0</v>
      </c>
      <c r="AQ25" s="567">
        <f>$AD$25</f>
        <v>0</v>
      </c>
      <c r="AR25" s="566">
        <f>$AE$25</f>
        <v>0</v>
      </c>
      <c r="AS25" s="567">
        <f t="shared" si="61"/>
        <v>0</v>
      </c>
      <c r="AT25" s="566">
        <f t="shared" si="61"/>
        <v>0</v>
      </c>
      <c r="AU25" s="252">
        <f t="shared" si="86"/>
        <v>0</v>
      </c>
      <c r="AV25" s="335">
        <f t="shared" si="62"/>
        <v>0</v>
      </c>
      <c r="AW25" s="545">
        <f t="shared" si="87"/>
        <v>0</v>
      </c>
      <c r="AX25" s="607">
        <f t="shared" si="88"/>
        <v>0</v>
      </c>
      <c r="AY25" s="243">
        <f t="shared" si="89"/>
        <v>0</v>
      </c>
      <c r="AZ25" s="335">
        <f t="shared" si="63"/>
        <v>0</v>
      </c>
      <c r="BA25" s="603">
        <f t="shared" si="64"/>
        <v>0</v>
      </c>
      <c r="BB25" s="565">
        <f>$AO$25</f>
        <v>0</v>
      </c>
      <c r="BC25" s="566">
        <f>$AP$25</f>
        <v>0</v>
      </c>
      <c r="BD25" s="567">
        <f>$AQ$25</f>
        <v>0</v>
      </c>
      <c r="BE25" s="566">
        <f>$AR$25</f>
        <v>0</v>
      </c>
      <c r="BF25" s="567">
        <f t="shared" si="65"/>
        <v>0</v>
      </c>
      <c r="BG25" s="566">
        <f t="shared" si="65"/>
        <v>0</v>
      </c>
      <c r="BH25" s="252">
        <f t="shared" si="90"/>
        <v>0</v>
      </c>
      <c r="BI25" s="335">
        <f t="shared" si="66"/>
        <v>0</v>
      </c>
      <c r="BJ25" s="545">
        <f t="shared" si="91"/>
        <v>0</v>
      </c>
      <c r="BK25" s="607">
        <f t="shared" si="92"/>
        <v>0</v>
      </c>
      <c r="BL25" s="243">
        <f t="shared" si="93"/>
        <v>0</v>
      </c>
      <c r="BM25" s="335">
        <f t="shared" si="67"/>
        <v>0</v>
      </c>
      <c r="BN25" s="603">
        <f t="shared" si="68"/>
        <v>0</v>
      </c>
      <c r="BO25" s="565">
        <f>$BB$25</f>
        <v>0</v>
      </c>
      <c r="BP25" s="566">
        <f>$BC$25</f>
        <v>0</v>
      </c>
      <c r="BQ25" s="567">
        <f>$BD$25</f>
        <v>0</v>
      </c>
      <c r="BR25" s="566">
        <f>$BE$25</f>
        <v>0</v>
      </c>
      <c r="BS25" s="567">
        <f t="shared" si="69"/>
        <v>0</v>
      </c>
      <c r="BT25" s="566">
        <f t="shared" si="69"/>
        <v>0</v>
      </c>
      <c r="BU25" s="252">
        <f t="shared" si="94"/>
        <v>0</v>
      </c>
      <c r="BV25" s="335">
        <f t="shared" si="70"/>
        <v>0</v>
      </c>
      <c r="BW25" s="545">
        <f t="shared" si="95"/>
        <v>0</v>
      </c>
      <c r="BX25" s="607">
        <f t="shared" si="96"/>
        <v>0</v>
      </c>
      <c r="BY25" s="243">
        <f t="shared" si="97"/>
        <v>0</v>
      </c>
      <c r="BZ25" s="335">
        <f t="shared" si="71"/>
        <v>0</v>
      </c>
      <c r="CA25" s="603">
        <f t="shared" si="72"/>
        <v>0</v>
      </c>
    </row>
    <row r="26" spans="1:79" ht="15.75" x14ac:dyDescent="0.25">
      <c r="A26" s="571" t="s">
        <v>33</v>
      </c>
      <c r="B26" s="565">
        <f>$BO$13</f>
        <v>0</v>
      </c>
      <c r="C26" s="566">
        <f>$BP$13</f>
        <v>0</v>
      </c>
      <c r="D26" s="567">
        <f>$BQ$13</f>
        <v>0</v>
      </c>
      <c r="E26" s="566">
        <f>$BR$13</f>
        <v>0</v>
      </c>
      <c r="F26" s="567">
        <f t="shared" ref="F26:G26" si="101">BS13</f>
        <v>0</v>
      </c>
      <c r="G26" s="567">
        <f t="shared" si="101"/>
        <v>0</v>
      </c>
      <c r="H26" s="252">
        <f t="shared" si="74"/>
        <v>0</v>
      </c>
      <c r="I26" s="335">
        <f t="shared" si="50"/>
        <v>0</v>
      </c>
      <c r="J26" s="545">
        <f t="shared" si="75"/>
        <v>0</v>
      </c>
      <c r="K26" s="607">
        <f t="shared" si="76"/>
        <v>0</v>
      </c>
      <c r="L26" s="243">
        <f t="shared" si="77"/>
        <v>0</v>
      </c>
      <c r="M26" s="335">
        <f t="shared" si="51"/>
        <v>0</v>
      </c>
      <c r="N26" s="603">
        <f t="shared" si="52"/>
        <v>0</v>
      </c>
      <c r="O26" s="565">
        <f>$B$26</f>
        <v>0</v>
      </c>
      <c r="P26" s="566">
        <f>$C$26</f>
        <v>0</v>
      </c>
      <c r="Q26" s="567">
        <f>$D$26</f>
        <v>0</v>
      </c>
      <c r="R26" s="566">
        <f>$E$26</f>
        <v>0</v>
      </c>
      <c r="S26" s="567">
        <f t="shared" si="53"/>
        <v>0</v>
      </c>
      <c r="T26" s="566">
        <f t="shared" si="53"/>
        <v>0</v>
      </c>
      <c r="U26" s="252">
        <f t="shared" si="78"/>
        <v>0</v>
      </c>
      <c r="V26" s="335">
        <f t="shared" si="54"/>
        <v>0</v>
      </c>
      <c r="W26" s="545">
        <f t="shared" si="79"/>
        <v>0</v>
      </c>
      <c r="X26" s="607">
        <f t="shared" si="80"/>
        <v>0</v>
      </c>
      <c r="Y26" s="243">
        <f t="shared" si="81"/>
        <v>0</v>
      </c>
      <c r="Z26" s="335">
        <f t="shared" si="55"/>
        <v>0</v>
      </c>
      <c r="AA26" s="603">
        <f t="shared" si="56"/>
        <v>0</v>
      </c>
      <c r="AB26" s="565">
        <f>$O$26</f>
        <v>0</v>
      </c>
      <c r="AC26" s="566">
        <f>$P$26</f>
        <v>0</v>
      </c>
      <c r="AD26" s="567">
        <f>$Q$26</f>
        <v>0</v>
      </c>
      <c r="AE26" s="566">
        <f>$R$26</f>
        <v>0</v>
      </c>
      <c r="AF26" s="567">
        <f t="shared" si="57"/>
        <v>0</v>
      </c>
      <c r="AG26" s="566">
        <f t="shared" si="57"/>
        <v>0</v>
      </c>
      <c r="AH26" s="252">
        <f t="shared" si="82"/>
        <v>0</v>
      </c>
      <c r="AI26" s="335">
        <f t="shared" si="58"/>
        <v>0</v>
      </c>
      <c r="AJ26" s="545">
        <f t="shared" si="83"/>
        <v>0</v>
      </c>
      <c r="AK26" s="607">
        <f t="shared" si="84"/>
        <v>0</v>
      </c>
      <c r="AL26" s="243">
        <f t="shared" si="85"/>
        <v>0</v>
      </c>
      <c r="AM26" s="335">
        <f t="shared" si="59"/>
        <v>0</v>
      </c>
      <c r="AN26" s="603">
        <f t="shared" si="60"/>
        <v>0</v>
      </c>
      <c r="AO26" s="565">
        <f>$AB$26</f>
        <v>0</v>
      </c>
      <c r="AP26" s="566">
        <f>$AC$26</f>
        <v>0</v>
      </c>
      <c r="AQ26" s="567">
        <f>$AD$26</f>
        <v>0</v>
      </c>
      <c r="AR26" s="566">
        <f>$AE$26</f>
        <v>0</v>
      </c>
      <c r="AS26" s="567">
        <f t="shared" si="61"/>
        <v>0</v>
      </c>
      <c r="AT26" s="566">
        <f t="shared" si="61"/>
        <v>0</v>
      </c>
      <c r="AU26" s="252">
        <f t="shared" si="86"/>
        <v>0</v>
      </c>
      <c r="AV26" s="335">
        <f t="shared" si="62"/>
        <v>0</v>
      </c>
      <c r="AW26" s="545">
        <f t="shared" si="87"/>
        <v>0</v>
      </c>
      <c r="AX26" s="607">
        <f t="shared" si="88"/>
        <v>0</v>
      </c>
      <c r="AY26" s="243">
        <f t="shared" si="89"/>
        <v>0</v>
      </c>
      <c r="AZ26" s="335">
        <f t="shared" si="63"/>
        <v>0</v>
      </c>
      <c r="BA26" s="603">
        <f t="shared" si="64"/>
        <v>0</v>
      </c>
      <c r="BB26" s="565">
        <f>$AO$26</f>
        <v>0</v>
      </c>
      <c r="BC26" s="566">
        <f>$AP$26</f>
        <v>0</v>
      </c>
      <c r="BD26" s="567">
        <f>$AQ$26</f>
        <v>0</v>
      </c>
      <c r="BE26" s="566">
        <f>$AR$26</f>
        <v>0</v>
      </c>
      <c r="BF26" s="567">
        <f t="shared" si="65"/>
        <v>0</v>
      </c>
      <c r="BG26" s="566">
        <f t="shared" si="65"/>
        <v>0</v>
      </c>
      <c r="BH26" s="252">
        <f t="shared" si="90"/>
        <v>0</v>
      </c>
      <c r="BI26" s="335">
        <f t="shared" si="66"/>
        <v>0</v>
      </c>
      <c r="BJ26" s="545">
        <f t="shared" si="91"/>
        <v>0</v>
      </c>
      <c r="BK26" s="607">
        <f t="shared" si="92"/>
        <v>0</v>
      </c>
      <c r="BL26" s="243">
        <f t="shared" si="93"/>
        <v>0</v>
      </c>
      <c r="BM26" s="335">
        <f t="shared" si="67"/>
        <v>0</v>
      </c>
      <c r="BN26" s="603">
        <f t="shared" si="68"/>
        <v>0</v>
      </c>
      <c r="BO26" s="565">
        <f>$BB$26</f>
        <v>0</v>
      </c>
      <c r="BP26" s="566">
        <f>$BC$26</f>
        <v>0</v>
      </c>
      <c r="BQ26" s="567">
        <f>$BD$26</f>
        <v>0</v>
      </c>
      <c r="BR26" s="566">
        <f>$BE$26</f>
        <v>0</v>
      </c>
      <c r="BS26" s="567">
        <f t="shared" si="69"/>
        <v>0</v>
      </c>
      <c r="BT26" s="566">
        <f t="shared" si="69"/>
        <v>0</v>
      </c>
      <c r="BU26" s="252">
        <f t="shared" si="94"/>
        <v>0</v>
      </c>
      <c r="BV26" s="335">
        <f t="shared" si="70"/>
        <v>0</v>
      </c>
      <c r="BW26" s="545">
        <f t="shared" si="95"/>
        <v>0</v>
      </c>
      <c r="BX26" s="607">
        <f t="shared" si="96"/>
        <v>0</v>
      </c>
      <c r="BY26" s="243">
        <f t="shared" si="97"/>
        <v>0</v>
      </c>
      <c r="BZ26" s="335">
        <f t="shared" si="71"/>
        <v>0</v>
      </c>
      <c r="CA26" s="603">
        <f t="shared" si="72"/>
        <v>0</v>
      </c>
    </row>
    <row r="27" spans="1:79" ht="16.5" thickBot="1" x14ac:dyDescent="0.3">
      <c r="A27" s="572" t="s">
        <v>34</v>
      </c>
      <c r="B27" s="635">
        <f>$BO$14</f>
        <v>0</v>
      </c>
      <c r="C27" s="636">
        <f>$BP$14</f>
        <v>0</v>
      </c>
      <c r="D27" s="637">
        <f>$BQ$14</f>
        <v>0</v>
      </c>
      <c r="E27" s="636">
        <f>$BR$14</f>
        <v>0</v>
      </c>
      <c r="F27" s="637">
        <f t="shared" ref="F27:G27" si="102">BS14</f>
        <v>0</v>
      </c>
      <c r="G27" s="637">
        <f t="shared" si="102"/>
        <v>0</v>
      </c>
      <c r="H27" s="630">
        <f t="shared" si="74"/>
        <v>0</v>
      </c>
      <c r="I27" s="631">
        <f t="shared" si="50"/>
        <v>0</v>
      </c>
      <c r="J27" s="638">
        <f t="shared" si="75"/>
        <v>0</v>
      </c>
      <c r="K27" s="639">
        <f t="shared" si="76"/>
        <v>0</v>
      </c>
      <c r="L27" s="606">
        <f t="shared" si="77"/>
        <v>0</v>
      </c>
      <c r="M27" s="631">
        <f t="shared" si="51"/>
        <v>0</v>
      </c>
      <c r="N27" s="632">
        <f t="shared" si="52"/>
        <v>0</v>
      </c>
      <c r="O27" s="635">
        <f>$B$27</f>
        <v>0</v>
      </c>
      <c r="P27" s="636">
        <f>$C$27</f>
        <v>0</v>
      </c>
      <c r="Q27" s="637">
        <f>$D$27</f>
        <v>0</v>
      </c>
      <c r="R27" s="636">
        <f>$E$27</f>
        <v>0</v>
      </c>
      <c r="S27" s="637">
        <f t="shared" si="53"/>
        <v>0</v>
      </c>
      <c r="T27" s="636">
        <f t="shared" si="53"/>
        <v>0</v>
      </c>
      <c r="U27" s="630">
        <f t="shared" si="78"/>
        <v>0</v>
      </c>
      <c r="V27" s="631">
        <f t="shared" si="54"/>
        <v>0</v>
      </c>
      <c r="W27" s="638">
        <f t="shared" si="79"/>
        <v>0</v>
      </c>
      <c r="X27" s="639">
        <f t="shared" si="80"/>
        <v>0</v>
      </c>
      <c r="Y27" s="606">
        <f t="shared" si="81"/>
        <v>0</v>
      </c>
      <c r="Z27" s="631">
        <f t="shared" si="55"/>
        <v>0</v>
      </c>
      <c r="AA27" s="632">
        <f t="shared" si="56"/>
        <v>0</v>
      </c>
      <c r="AB27" s="635">
        <f>$O$27</f>
        <v>0</v>
      </c>
      <c r="AC27" s="636">
        <f>$P$27</f>
        <v>0</v>
      </c>
      <c r="AD27" s="637">
        <f>$Q$27</f>
        <v>0</v>
      </c>
      <c r="AE27" s="636">
        <f>$R$27</f>
        <v>0</v>
      </c>
      <c r="AF27" s="637">
        <f t="shared" si="57"/>
        <v>0</v>
      </c>
      <c r="AG27" s="636">
        <f t="shared" si="57"/>
        <v>0</v>
      </c>
      <c r="AH27" s="630">
        <f t="shared" si="82"/>
        <v>0</v>
      </c>
      <c r="AI27" s="631">
        <f t="shared" si="58"/>
        <v>0</v>
      </c>
      <c r="AJ27" s="638">
        <f t="shared" si="83"/>
        <v>0</v>
      </c>
      <c r="AK27" s="639">
        <f t="shared" si="84"/>
        <v>0</v>
      </c>
      <c r="AL27" s="606">
        <f t="shared" si="85"/>
        <v>0</v>
      </c>
      <c r="AM27" s="631">
        <f t="shared" si="59"/>
        <v>0</v>
      </c>
      <c r="AN27" s="632">
        <f t="shared" si="60"/>
        <v>0</v>
      </c>
      <c r="AO27" s="635">
        <f>$AB$27</f>
        <v>0</v>
      </c>
      <c r="AP27" s="636">
        <f>$AC$27</f>
        <v>0</v>
      </c>
      <c r="AQ27" s="637">
        <f>$AD$27</f>
        <v>0</v>
      </c>
      <c r="AR27" s="636">
        <f>$AE$27</f>
        <v>0</v>
      </c>
      <c r="AS27" s="637">
        <f t="shared" si="61"/>
        <v>0</v>
      </c>
      <c r="AT27" s="636">
        <f t="shared" si="61"/>
        <v>0</v>
      </c>
      <c r="AU27" s="630">
        <f t="shared" si="86"/>
        <v>0</v>
      </c>
      <c r="AV27" s="631">
        <f t="shared" si="62"/>
        <v>0</v>
      </c>
      <c r="AW27" s="638">
        <f t="shared" si="87"/>
        <v>0</v>
      </c>
      <c r="AX27" s="639">
        <f t="shared" si="88"/>
        <v>0</v>
      </c>
      <c r="AY27" s="606">
        <f t="shared" si="89"/>
        <v>0</v>
      </c>
      <c r="AZ27" s="631">
        <f t="shared" si="63"/>
        <v>0</v>
      </c>
      <c r="BA27" s="632">
        <f t="shared" si="64"/>
        <v>0</v>
      </c>
      <c r="BB27" s="635">
        <f>$AO$27</f>
        <v>0</v>
      </c>
      <c r="BC27" s="636">
        <f>$AP$27</f>
        <v>0</v>
      </c>
      <c r="BD27" s="637">
        <f>$AQ$27</f>
        <v>0</v>
      </c>
      <c r="BE27" s="636">
        <f>$AR$27</f>
        <v>0</v>
      </c>
      <c r="BF27" s="637">
        <f t="shared" si="65"/>
        <v>0</v>
      </c>
      <c r="BG27" s="636">
        <f t="shared" si="65"/>
        <v>0</v>
      </c>
      <c r="BH27" s="630">
        <f t="shared" si="90"/>
        <v>0</v>
      </c>
      <c r="BI27" s="631">
        <f t="shared" si="66"/>
        <v>0</v>
      </c>
      <c r="BJ27" s="638">
        <f t="shared" si="91"/>
        <v>0</v>
      </c>
      <c r="BK27" s="639">
        <f t="shared" si="92"/>
        <v>0</v>
      </c>
      <c r="BL27" s="606">
        <f t="shared" si="93"/>
        <v>0</v>
      </c>
      <c r="BM27" s="631">
        <f t="shared" si="67"/>
        <v>0</v>
      </c>
      <c r="BN27" s="632">
        <f t="shared" si="68"/>
        <v>0</v>
      </c>
      <c r="BO27" s="635">
        <f>$BB$27</f>
        <v>0</v>
      </c>
      <c r="BP27" s="636">
        <f>$BC$27</f>
        <v>0</v>
      </c>
      <c r="BQ27" s="637">
        <f>$BD$27</f>
        <v>0</v>
      </c>
      <c r="BR27" s="636">
        <f>$BE$27</f>
        <v>0</v>
      </c>
      <c r="BS27" s="637">
        <f t="shared" si="69"/>
        <v>0</v>
      </c>
      <c r="BT27" s="636">
        <f t="shared" si="69"/>
        <v>0</v>
      </c>
      <c r="BU27" s="630">
        <f t="shared" si="94"/>
        <v>0</v>
      </c>
      <c r="BV27" s="631">
        <f t="shared" si="70"/>
        <v>0</v>
      </c>
      <c r="BW27" s="638">
        <f t="shared" si="95"/>
        <v>0</v>
      </c>
      <c r="BX27" s="639">
        <f t="shared" si="96"/>
        <v>0</v>
      </c>
      <c r="BY27" s="606">
        <f t="shared" si="97"/>
        <v>0</v>
      </c>
      <c r="BZ27" s="631">
        <f t="shared" si="71"/>
        <v>0</v>
      </c>
      <c r="CA27" s="632">
        <f t="shared" si="72"/>
        <v>0</v>
      </c>
    </row>
    <row r="28" spans="1:79" ht="12.75" hidden="1" x14ac:dyDescent="0.2">
      <c r="A28" s="608"/>
      <c r="B28" s="608"/>
      <c r="C28" s="608"/>
      <c r="D28" s="608"/>
      <c r="E28" s="608"/>
      <c r="F28" s="608"/>
      <c r="G28" s="608"/>
      <c r="H28" s="608"/>
      <c r="I28" s="608"/>
      <c r="J28" s="646">
        <f>SUM(J21:J27)*60+SUM(K21:K27)</f>
        <v>0</v>
      </c>
      <c r="K28" s="646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46">
        <f>SUM(W21:W27)*60+SUM(X21:X27)</f>
        <v>0</v>
      </c>
      <c r="X28" s="646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46">
        <f>SUM(AJ21:AJ27)*60+SUM(AK21:AK27)</f>
        <v>0</v>
      </c>
      <c r="AK28" s="646"/>
      <c r="AL28" s="608"/>
      <c r="AM28" s="608"/>
      <c r="AN28" s="608"/>
      <c r="AO28" s="608"/>
      <c r="AP28" s="608"/>
      <c r="AQ28" s="608"/>
      <c r="AR28" s="608"/>
      <c r="AS28" s="608"/>
      <c r="AT28" s="608"/>
      <c r="AU28" s="608"/>
      <c r="AV28" s="608"/>
      <c r="AW28" s="646">
        <f>SUM(AW21:AW27)*60+SUM(AX21:AX27)</f>
        <v>0</v>
      </c>
      <c r="AX28" s="646"/>
      <c r="AY28" s="608"/>
      <c r="AZ28" s="608"/>
      <c r="BA28" s="608"/>
      <c r="BB28" s="608"/>
      <c r="BC28" s="608"/>
      <c r="BD28" s="608"/>
      <c r="BE28" s="608"/>
      <c r="BF28" s="608"/>
      <c r="BG28" s="608"/>
      <c r="BH28" s="608"/>
      <c r="BI28" s="608"/>
      <c r="BJ28" s="646">
        <f>SUM(BJ21:BJ27)*60+SUM(BK21:BK27)</f>
        <v>0</v>
      </c>
      <c r="BK28" s="646"/>
      <c r="BL28" s="608"/>
      <c r="BM28" s="608"/>
      <c r="BN28" s="608"/>
      <c r="BO28" s="608"/>
      <c r="BP28" s="608"/>
      <c r="BQ28" s="608"/>
      <c r="BR28" s="608"/>
      <c r="BS28" s="608"/>
      <c r="BT28" s="608"/>
      <c r="BW28" s="646">
        <f>SUM(BW21:BW27)*60+SUM(BX21:BX27)</f>
        <v>0</v>
      </c>
      <c r="BX28" s="646"/>
    </row>
    <row r="29" spans="1:79" ht="12.75" x14ac:dyDescent="0.2">
      <c r="A29" s="608"/>
      <c r="B29" s="608"/>
      <c r="C29" s="608"/>
      <c r="D29" s="608"/>
      <c r="E29" s="608"/>
      <c r="F29" s="608"/>
      <c r="G29" s="608"/>
      <c r="H29" s="608"/>
      <c r="I29" s="608"/>
      <c r="J29" s="647">
        <f>INT(J28/60)</f>
        <v>0</v>
      </c>
      <c r="K29" s="647">
        <f>MOD(J28,60)</f>
        <v>0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47">
        <f>INT(W28/60)</f>
        <v>0</v>
      </c>
      <c r="X29" s="647">
        <f>MOD(W28,60)</f>
        <v>0</v>
      </c>
      <c r="Y29" s="608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47">
        <f>INT(AJ28/60)</f>
        <v>0</v>
      </c>
      <c r="AK29" s="647">
        <f>MOD(AJ28,60)</f>
        <v>0</v>
      </c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47">
        <f>INT(AW28/60)</f>
        <v>0</v>
      </c>
      <c r="AX29" s="647">
        <f>MOD(AW28,60)</f>
        <v>0</v>
      </c>
      <c r="AY29" s="608"/>
      <c r="AZ29" s="608"/>
      <c r="BA29" s="608"/>
      <c r="BB29" s="608"/>
      <c r="BC29" s="608"/>
      <c r="BD29" s="608"/>
      <c r="BE29" s="608"/>
      <c r="BF29" s="608"/>
      <c r="BG29" s="608"/>
      <c r="BH29" s="608"/>
      <c r="BI29" s="608"/>
      <c r="BJ29" s="647">
        <f>INT(BJ28/60)</f>
        <v>0</v>
      </c>
      <c r="BK29" s="647">
        <f>MOD(BJ28,60)</f>
        <v>0</v>
      </c>
      <c r="BL29" s="608"/>
      <c r="BM29" s="608"/>
      <c r="BN29" s="608"/>
      <c r="BO29" s="608"/>
      <c r="BP29" s="608"/>
      <c r="BQ29" s="608"/>
      <c r="BR29" s="608"/>
      <c r="BS29" s="608"/>
      <c r="BT29" s="608"/>
      <c r="BW29" s="647">
        <f>INT(BW28/60)</f>
        <v>0</v>
      </c>
      <c r="BX29" s="647">
        <f>MOD(BW28,60)</f>
        <v>0</v>
      </c>
    </row>
    <row r="30" spans="1:79" ht="15.75" thickBot="1" x14ac:dyDescent="0.3"/>
    <row r="31" spans="1:79" ht="15.75" x14ac:dyDescent="0.25">
      <c r="A31" s="608"/>
      <c r="B31" s="611" t="s">
        <v>132</v>
      </c>
      <c r="C31" s="612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4"/>
      <c r="Q31" s="614"/>
      <c r="R31" s="614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613"/>
      <c r="BC31" s="613"/>
      <c r="BD31" s="613"/>
      <c r="BE31" s="613"/>
      <c r="BF31" s="613"/>
      <c r="BG31" s="613"/>
      <c r="BH31" s="613"/>
      <c r="BI31" s="613"/>
      <c r="BJ31" s="613"/>
      <c r="BK31" s="613"/>
      <c r="BL31" s="613"/>
      <c r="BM31" s="613"/>
      <c r="BN31" s="613"/>
      <c r="BO31" s="613"/>
      <c r="BP31" s="613"/>
      <c r="BQ31" s="613"/>
      <c r="BR31" s="613"/>
      <c r="BS31" s="613"/>
      <c r="BT31" s="613"/>
      <c r="BU31" s="612"/>
      <c r="BV31" s="612"/>
      <c r="BW31" s="612"/>
      <c r="BX31" s="615"/>
    </row>
    <row r="32" spans="1:79" ht="15.75" x14ac:dyDescent="0.25">
      <c r="A32" s="608"/>
      <c r="B32" s="616" t="s">
        <v>152</v>
      </c>
      <c r="C32" s="617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10"/>
      <c r="Q32" s="610"/>
      <c r="R32" s="610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609"/>
      <c r="AG32" s="609"/>
      <c r="AH32" s="609"/>
      <c r="AI32" s="609"/>
      <c r="AJ32" s="609"/>
      <c r="AK32" s="609"/>
      <c r="AL32" s="609"/>
      <c r="AM32" s="609"/>
      <c r="AN32" s="609"/>
      <c r="AO32" s="609"/>
      <c r="AP32" s="609"/>
      <c r="AQ32" s="609"/>
      <c r="AR32" s="609"/>
      <c r="AS32" s="609"/>
      <c r="AT32" s="609"/>
      <c r="AU32" s="609"/>
      <c r="AV32" s="609"/>
      <c r="AW32" s="609"/>
      <c r="AX32" s="609"/>
      <c r="AY32" s="609"/>
      <c r="AZ32" s="609"/>
      <c r="BA32" s="609"/>
      <c r="BB32" s="609"/>
      <c r="BC32" s="609"/>
      <c r="BD32" s="609"/>
      <c r="BE32" s="609"/>
      <c r="BF32" s="609"/>
      <c r="BG32" s="609"/>
      <c r="BH32" s="609"/>
      <c r="BI32" s="609"/>
      <c r="BJ32" s="609"/>
      <c r="BK32" s="609"/>
      <c r="BL32" s="609"/>
      <c r="BM32" s="609"/>
      <c r="BN32" s="609"/>
      <c r="BO32" s="609"/>
      <c r="BP32" s="609"/>
      <c r="BQ32" s="609"/>
      <c r="BR32" s="609"/>
      <c r="BS32" s="609"/>
      <c r="BT32" s="609"/>
      <c r="BU32" s="617"/>
      <c r="BV32" s="617"/>
      <c r="BW32" s="617"/>
      <c r="BX32" s="618"/>
    </row>
    <row r="33" spans="1:76" ht="15.75" x14ac:dyDescent="0.25">
      <c r="A33" s="608"/>
      <c r="B33" s="616" t="s">
        <v>129</v>
      </c>
      <c r="C33" s="617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10"/>
      <c r="Q33" s="610"/>
      <c r="R33" s="610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09"/>
      <c r="AJ33" s="609"/>
      <c r="AK33" s="609"/>
      <c r="AL33" s="609"/>
      <c r="AM33" s="609"/>
      <c r="AN33" s="609"/>
      <c r="AO33" s="609"/>
      <c r="AP33" s="609"/>
      <c r="AQ33" s="609"/>
      <c r="AR33" s="609"/>
      <c r="AS33" s="609"/>
      <c r="AT33" s="609"/>
      <c r="AU33" s="609"/>
      <c r="AV33" s="609"/>
      <c r="AW33" s="609"/>
      <c r="AX33" s="609"/>
      <c r="AY33" s="609"/>
      <c r="AZ33" s="609"/>
      <c r="BA33" s="609"/>
      <c r="BB33" s="609"/>
      <c r="BC33" s="609"/>
      <c r="BD33" s="609"/>
      <c r="BE33" s="609"/>
      <c r="BF33" s="609"/>
      <c r="BG33" s="609"/>
      <c r="BH33" s="609"/>
      <c r="BI33" s="609"/>
      <c r="BJ33" s="609"/>
      <c r="BK33" s="609"/>
      <c r="BL33" s="609"/>
      <c r="BM33" s="609"/>
      <c r="BN33" s="609"/>
      <c r="BO33" s="609"/>
      <c r="BP33" s="609"/>
      <c r="BQ33" s="609"/>
      <c r="BR33" s="609"/>
      <c r="BS33" s="609"/>
      <c r="BT33" s="609"/>
      <c r="BU33" s="617"/>
      <c r="BV33" s="617"/>
      <c r="BW33" s="617"/>
      <c r="BX33" s="618"/>
    </row>
    <row r="34" spans="1:76" ht="15.75" x14ac:dyDescent="0.25">
      <c r="A34" s="608"/>
      <c r="B34" s="616" t="s">
        <v>128</v>
      </c>
      <c r="C34" s="617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10"/>
      <c r="Q34" s="610"/>
      <c r="R34" s="610"/>
      <c r="S34" s="609"/>
      <c r="T34" s="609"/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09"/>
      <c r="AR34" s="609"/>
      <c r="AS34" s="609"/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09"/>
      <c r="BE34" s="609"/>
      <c r="BF34" s="609"/>
      <c r="BG34" s="609"/>
      <c r="BH34" s="609"/>
      <c r="BI34" s="609"/>
      <c r="BJ34" s="609"/>
      <c r="BK34" s="609"/>
      <c r="BL34" s="609"/>
      <c r="BM34" s="609"/>
      <c r="BN34" s="609"/>
      <c r="BO34" s="609"/>
      <c r="BP34" s="609"/>
      <c r="BQ34" s="609"/>
      <c r="BR34" s="609"/>
      <c r="BS34" s="609"/>
      <c r="BT34" s="609"/>
      <c r="BU34" s="617"/>
      <c r="BV34" s="617"/>
      <c r="BW34" s="617"/>
      <c r="BX34" s="618"/>
    </row>
    <row r="35" spans="1:76" ht="15.75" x14ac:dyDescent="0.25">
      <c r="A35" s="608"/>
      <c r="B35" s="626" t="s">
        <v>130</v>
      </c>
      <c r="C35" s="617"/>
      <c r="D35" s="609"/>
      <c r="E35" s="609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10"/>
      <c r="Q35" s="610"/>
      <c r="R35" s="610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09"/>
      <c r="AR35" s="609"/>
      <c r="AS35" s="609"/>
      <c r="AT35" s="609"/>
      <c r="AU35" s="609"/>
      <c r="AV35" s="609"/>
      <c r="AW35" s="609"/>
      <c r="AX35" s="609"/>
      <c r="AY35" s="609"/>
      <c r="AZ35" s="609"/>
      <c r="BA35" s="609"/>
      <c r="BB35" s="609"/>
      <c r="BC35" s="609"/>
      <c r="BD35" s="609"/>
      <c r="BE35" s="609"/>
      <c r="BF35" s="609"/>
      <c r="BG35" s="609"/>
      <c r="BH35" s="609"/>
      <c r="BI35" s="609"/>
      <c r="BJ35" s="609"/>
      <c r="BK35" s="609"/>
      <c r="BL35" s="609"/>
      <c r="BM35" s="609"/>
      <c r="BN35" s="609"/>
      <c r="BO35" s="609"/>
      <c r="BP35" s="609"/>
      <c r="BQ35" s="609"/>
      <c r="BR35" s="609"/>
      <c r="BS35" s="609"/>
      <c r="BT35" s="609"/>
      <c r="BU35" s="617"/>
      <c r="BV35" s="617"/>
      <c r="BW35" s="617"/>
      <c r="BX35" s="618"/>
    </row>
    <row r="36" spans="1:76" ht="15.75" x14ac:dyDescent="0.25">
      <c r="A36" s="608"/>
      <c r="B36" s="626" t="s">
        <v>133</v>
      </c>
      <c r="C36" s="617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10"/>
      <c r="Q36" s="610"/>
      <c r="R36" s="610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09"/>
      <c r="BG36" s="609"/>
      <c r="BH36" s="609"/>
      <c r="BI36" s="609"/>
      <c r="BJ36" s="609"/>
      <c r="BK36" s="609"/>
      <c r="BL36" s="609"/>
      <c r="BM36" s="609"/>
      <c r="BN36" s="609"/>
      <c r="BO36" s="609"/>
      <c r="BP36" s="609"/>
      <c r="BQ36" s="609"/>
      <c r="BR36" s="609"/>
      <c r="BS36" s="609"/>
      <c r="BT36" s="609"/>
      <c r="BU36" s="617"/>
      <c r="BV36" s="617"/>
      <c r="BW36" s="617"/>
      <c r="BX36" s="618"/>
    </row>
    <row r="37" spans="1:76" ht="16.5" thickBot="1" x14ac:dyDescent="0.3">
      <c r="A37" s="608"/>
      <c r="B37" s="619" t="s">
        <v>131</v>
      </c>
      <c r="C37" s="620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2"/>
      <c r="Q37" s="622"/>
      <c r="R37" s="622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1"/>
      <c r="AH37" s="621"/>
      <c r="AI37" s="621"/>
      <c r="AJ37" s="621"/>
      <c r="AK37" s="621"/>
      <c r="AL37" s="621"/>
      <c r="AM37" s="621"/>
      <c r="AN37" s="621"/>
      <c r="AO37" s="621"/>
      <c r="AP37" s="621"/>
      <c r="AQ37" s="621"/>
      <c r="AR37" s="621"/>
      <c r="AS37" s="621"/>
      <c r="AT37" s="621"/>
      <c r="AU37" s="621"/>
      <c r="AV37" s="621"/>
      <c r="AW37" s="621"/>
      <c r="AX37" s="621"/>
      <c r="AY37" s="621"/>
      <c r="AZ37" s="621"/>
      <c r="BA37" s="621"/>
      <c r="BB37" s="621"/>
      <c r="BC37" s="621"/>
      <c r="BD37" s="621"/>
      <c r="BE37" s="621"/>
      <c r="BF37" s="621"/>
      <c r="BG37" s="621"/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0"/>
      <c r="BV37" s="620"/>
      <c r="BW37" s="620"/>
      <c r="BX37" s="623"/>
    </row>
  </sheetData>
  <sheetProtection sheet="1" objects="1" scenarios="1" selectLockedCells="1"/>
  <mergeCells count="62">
    <mergeCell ref="A3:G3"/>
    <mergeCell ref="BO5:BR5"/>
    <mergeCell ref="BO6:BP6"/>
    <mergeCell ref="BQ6:BR6"/>
    <mergeCell ref="AB5:AE5"/>
    <mergeCell ref="AB6:AC6"/>
    <mergeCell ref="AD6:AE6"/>
    <mergeCell ref="AO5:AR5"/>
    <mergeCell ref="AO6:AP6"/>
    <mergeCell ref="AQ6:AR6"/>
    <mergeCell ref="S6:T6"/>
    <mergeCell ref="AF6:AG6"/>
    <mergeCell ref="BF6:BG6"/>
    <mergeCell ref="B18:E18"/>
    <mergeCell ref="O18:R18"/>
    <mergeCell ref="AB18:AE18"/>
    <mergeCell ref="BB5:BE5"/>
    <mergeCell ref="BB6:BC6"/>
    <mergeCell ref="BD6:BE6"/>
    <mergeCell ref="B6:C6"/>
    <mergeCell ref="B5:E5"/>
    <mergeCell ref="O5:R5"/>
    <mergeCell ref="O6:P6"/>
    <mergeCell ref="Q6:R6"/>
    <mergeCell ref="D6:E6"/>
    <mergeCell ref="F6:G6"/>
    <mergeCell ref="AS6:AT6"/>
    <mergeCell ref="AO18:AR18"/>
    <mergeCell ref="BB18:BE18"/>
    <mergeCell ref="BF19:BG19"/>
    <mergeCell ref="AO19:AP19"/>
    <mergeCell ref="BQ19:BR19"/>
    <mergeCell ref="AQ19:AR19"/>
    <mergeCell ref="BB19:BC19"/>
    <mergeCell ref="BD19:BE19"/>
    <mergeCell ref="BO19:BP19"/>
    <mergeCell ref="AD19:AE19"/>
    <mergeCell ref="F19:G19"/>
    <mergeCell ref="S19:T19"/>
    <mergeCell ref="AF19:AG19"/>
    <mergeCell ref="AS19:AT19"/>
    <mergeCell ref="B19:C19"/>
    <mergeCell ref="D19:E19"/>
    <mergeCell ref="O19:P19"/>
    <mergeCell ref="Q19:R19"/>
    <mergeCell ref="AB19:AC19"/>
    <mergeCell ref="BW6:BX6"/>
    <mergeCell ref="BW19:BX19"/>
    <mergeCell ref="BS6:BT6"/>
    <mergeCell ref="BS19:BT19"/>
    <mergeCell ref="E2:F2"/>
    <mergeCell ref="J6:K6"/>
    <mergeCell ref="W6:X6"/>
    <mergeCell ref="AJ6:AK6"/>
    <mergeCell ref="AW6:AX6"/>
    <mergeCell ref="J19:K19"/>
    <mergeCell ref="W19:X19"/>
    <mergeCell ref="AJ19:AK19"/>
    <mergeCell ref="AW19:AX19"/>
    <mergeCell ref="BJ19:BK19"/>
    <mergeCell ref="BJ6:BK6"/>
    <mergeCell ref="BO18:BR18"/>
  </mergeCells>
  <phoneticPr fontId="32" type="noConversion"/>
  <printOptions horizontalCentered="1" verticalCentered="1"/>
  <pageMargins left="0.35433070866141736" right="0.35433070866141736" top="0.59055118110236227" bottom="0.6692913385826772" header="0.31496062992125984" footer="0.43307086614173229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E15" sqref="E15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51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31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1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91"/>
      <c r="B10" s="595" t="s">
        <v>11</v>
      </c>
      <c r="C10" s="595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43101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2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9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92"/>
      <c r="J13" s="593"/>
      <c r="K13" s="250"/>
      <c r="L13" s="136"/>
      <c r="M13" s="592"/>
      <c r="N13" s="593"/>
      <c r="O13" s="136"/>
      <c r="P13" s="173"/>
      <c r="Q13" s="136"/>
      <c r="R13" s="54"/>
      <c r="S13" s="306"/>
      <c r="T13" s="793"/>
      <c r="U13" s="793"/>
      <c r="V13" s="59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>Mo</v>
      </c>
      <c r="B15" s="143">
        <f>IF(C12=2,1,0)</f>
        <v>1</v>
      </c>
      <c r="C15" s="143">
        <f>B15</f>
        <v>1</v>
      </c>
      <c r="D15" s="300">
        <f t="shared" ref="D15:D21" si="0">IF($G$5=0," ",IF(C15=0," ",C15))</f>
        <v>1</v>
      </c>
      <c r="E15" s="627">
        <f>IF($A15&gt;" ",Arbeitszeiten!B8,)</f>
        <v>0</v>
      </c>
      <c r="F15" s="628">
        <f>IF($A15&gt;" ",Arbeitszeiten!C8,)</f>
        <v>0</v>
      </c>
      <c r="G15" s="627">
        <f>IF($A15&gt;" ",Arbeitszeiten!D8,)</f>
        <v>0</v>
      </c>
      <c r="H15" s="629">
        <f>IF($A15&gt;" ",Arbeitszeiten!E8,)</f>
        <v>0</v>
      </c>
      <c r="I15" s="739">
        <f>IF($A15&gt;" ",IF(Arbeitszeiten!$H$8=0,IF(K15&gt;540,0,0),Arbeitszeiten!$F$8),0)</f>
        <v>0</v>
      </c>
      <c r="J15" s="740">
        <f>IF($A15&gt;" ",IF(Arbeitszeiten!$H$8=0,IF(AND(K15&gt;360,K15&lt;=540),0,),Arbeitszeiten!$G$8),0)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51" t="str">
        <f t="shared" ref="M15:M21" si="3">IF(E15=0,"",P15)</f>
        <v/>
      </c>
      <c r="N15" s="552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9" si="5">INT(O15/60)</f>
        <v>0</v>
      </c>
      <c r="Q15" s="233">
        <f t="shared" ref="Q15:Q19" si="6">ROUND(MOD(O15,60),0)</f>
        <v>0</v>
      </c>
      <c r="R15" s="625">
        <f>IF(A15&gt;" ",Arbeitszeiten!$J$8,0)</f>
        <v>0</v>
      </c>
      <c r="S15" s="625">
        <f>IF(A15&gt;" ",Arbeitszeiten!$K$8,0)</f>
        <v>0</v>
      </c>
      <c r="T15" s="547">
        <f t="shared" ref="T15:U19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>IF(A15&gt;" ",IF(E15=0," ",IF(W15&lt;0,"-",IF(W15&gt;0,"+",""))),"")</f>
        <v xml:space="preserve"> </v>
      </c>
      <c r="AA15" s="339" t="str">
        <f>IF(A15&gt;" ",IF(E15=0," ",IF(X15&lt;0,(X15*(-1)),X15)),"")</f>
        <v xml:space="preserve"> </v>
      </c>
      <c r="AB15" s="340" t="str">
        <f>IF(A15&gt;" ",IF(E15=0," ",IF(Y15=60,0,Y15)),"")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>Di</v>
      </c>
      <c r="B16" s="143">
        <f>IF(C12=3,1,0)</f>
        <v>0</v>
      </c>
      <c r="C16" s="143">
        <f>IF(AND(B16=0,C15=0),0,C15+1)</f>
        <v>2</v>
      </c>
      <c r="D16" s="337">
        <f t="shared" si="0"/>
        <v>2</v>
      </c>
      <c r="E16" s="627">
        <f>IF($A16&gt;" ",Arbeitszeiten!B9,)</f>
        <v>0</v>
      </c>
      <c r="F16" s="628">
        <f>IF($A16&gt;" ",Arbeitszeiten!C9,)</f>
        <v>0</v>
      </c>
      <c r="G16" s="627">
        <f>IF($A16&gt;" ",Arbeitszeiten!D9,)</f>
        <v>0</v>
      </c>
      <c r="H16" s="629">
        <f>IF($A16&gt;" ",Arbeitszeiten!E9,)</f>
        <v>0</v>
      </c>
      <c r="I16" s="739">
        <f>IF($A16&gt;" ",IF(Arbeitszeiten!$H$9=0,IF(K16&gt;540,0,0),Arbeitszeiten!$F$9),0)</f>
        <v>0</v>
      </c>
      <c r="J16" s="740">
        <f>IF($A16&gt;" ",IF(Arbeitszeiten!$H$9=0,IF(AND(K16&gt;360,K16&lt;=540),0,),Arbeitszeiten!$G$9),0)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2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",Arbeitszeiten!$J$9,0)</f>
        <v>0</v>
      </c>
      <c r="S16" s="625">
        <f>IF(A16&gt;" ",Arbeitszeiten!$K$9,0)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ref="Z16:Z21" si="13">IF(A16&gt;" ",IF(E16=0," ",IF(W16&lt;0,"-",IF(W16&gt;0,"+",""))),"")</f>
        <v xml:space="preserve"> </v>
      </c>
      <c r="AA16" s="339" t="str">
        <f t="shared" ref="AA16:AA21" si="14">IF(A16&gt;" ",IF(E16=0," ",IF(X16&lt;0,(X16*(-1)),X16)),"")</f>
        <v xml:space="preserve"> </v>
      </c>
      <c r="AB16" s="340" t="str">
        <f t="shared" ref="AB16:AB21" si="15">IF(A16&gt;" ",IF(E16=0," ",IF(Y16=60,0,Y16)),"")</f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>Mi</v>
      </c>
      <c r="B17" s="143">
        <f>IF(C12=4,1,0)</f>
        <v>0</v>
      </c>
      <c r="C17" s="143">
        <f>IF(AND(B17=0,C16=0),0,C16+1)</f>
        <v>3</v>
      </c>
      <c r="D17" s="337">
        <f t="shared" si="0"/>
        <v>3</v>
      </c>
      <c r="E17" s="627">
        <f>IF($A17&gt;" ",Arbeitszeiten!B10,)</f>
        <v>0</v>
      </c>
      <c r="F17" s="628">
        <f>IF($A17&gt;" ",Arbeitszeiten!C10,)</f>
        <v>0</v>
      </c>
      <c r="G17" s="627">
        <f>IF($A17&gt;" ",Arbeitszeiten!D10,)</f>
        <v>0</v>
      </c>
      <c r="H17" s="629">
        <f>IF($A17&gt;" ",Arbeitszeiten!E10,)</f>
        <v>0</v>
      </c>
      <c r="I17" s="739">
        <f>IF($A17&gt;" ",IF(Arbeitszeiten!$H$10=0,IF(K17&gt;540,0,0),Arbeitszeiten!$F$10),0)</f>
        <v>0</v>
      </c>
      <c r="J17" s="740">
        <f>IF($A17&gt;" ",IF(Arbeitszeiten!$H$10=0,IF(AND(K17&gt;360,K17&lt;=540),0,),Arbeitszeiten!$G$10),0)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2"/>
        <v>0</v>
      </c>
      <c r="P17" s="550">
        <f t="shared" si="5"/>
        <v>0</v>
      </c>
      <c r="Q17" s="160">
        <f t="shared" si="6"/>
        <v>0</v>
      </c>
      <c r="R17" s="625">
        <f>IF(A17&gt;" ",Arbeitszeiten!$J$10,0)</f>
        <v>0</v>
      </c>
      <c r="S17" s="625">
        <f>IF(A17&gt;" ",Arbeitszeiten!$K$10,0)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3"/>
        <v xml:space="preserve"> </v>
      </c>
      <c r="AA17" s="339" t="str">
        <f t="shared" si="14"/>
        <v xml:space="preserve"> </v>
      </c>
      <c r="AB17" s="340" t="str">
        <f t="shared" si="15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>Do</v>
      </c>
      <c r="B18" s="143">
        <f>IF(C12=5,1,0)</f>
        <v>0</v>
      </c>
      <c r="C18" s="143">
        <f>IF(AND(B18=0,C17=0),0,C17+1)</f>
        <v>4</v>
      </c>
      <c r="D18" s="337">
        <f t="shared" si="0"/>
        <v>4</v>
      </c>
      <c r="E18" s="627">
        <f>IF($A18&gt;" ",Arbeitszeiten!B11,)</f>
        <v>0</v>
      </c>
      <c r="F18" s="628">
        <f>IF($A18&gt;" ",Arbeitszeiten!C11,)</f>
        <v>0</v>
      </c>
      <c r="G18" s="627">
        <f>IF($A18&gt;" ",Arbeitszeiten!D11,)</f>
        <v>0</v>
      </c>
      <c r="H18" s="629">
        <f>IF($A18&gt;" ",Arbeitszeiten!E11,)</f>
        <v>0</v>
      </c>
      <c r="I18" s="739">
        <f>IF($A18&gt;" ",IF(Arbeitszeiten!$H$11=0,IF(K18&gt;540,0,0),Arbeitszeiten!$F$11),0)</f>
        <v>0</v>
      </c>
      <c r="J18" s="740">
        <f>IF($A18&gt;" ",IF(Arbeitszeiten!$H$11=0,IF(AND(K18&gt;360,K18&lt;=540),0,),Arbeitszeiten!$G$11),0)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2"/>
        <v>0</v>
      </c>
      <c r="P18" s="550">
        <f t="shared" si="5"/>
        <v>0</v>
      </c>
      <c r="Q18" s="160">
        <f t="shared" si="6"/>
        <v>0</v>
      </c>
      <c r="R18" s="625">
        <f>IF(A18&gt;" ",Arbeitszeiten!$J$11,0)</f>
        <v>0</v>
      </c>
      <c r="S18" s="625">
        <f>IF(A18&gt;" ",Arbeitszeiten!$K$11,0)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3"/>
        <v xml:space="preserve"> </v>
      </c>
      <c r="AA18" s="339" t="str">
        <f t="shared" si="14"/>
        <v xml:space="preserve"> </v>
      </c>
      <c r="AB18" s="340" t="str">
        <f t="shared" si="15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>Fr</v>
      </c>
      <c r="B19" s="143">
        <f>IF(C12=6,1,0)</f>
        <v>0</v>
      </c>
      <c r="C19" s="143">
        <f>IF(AND(B19=0,C18=0),0,C18+1)</f>
        <v>5</v>
      </c>
      <c r="D19" s="337">
        <f t="shared" si="0"/>
        <v>5</v>
      </c>
      <c r="E19" s="627">
        <f>IF($A19&gt;" ",Arbeitszeiten!B12,)</f>
        <v>0</v>
      </c>
      <c r="F19" s="628">
        <f>IF($A19&gt;" ",Arbeitszeiten!C12,)</f>
        <v>0</v>
      </c>
      <c r="G19" s="627">
        <f>IF($A19&gt;" ",Arbeitszeiten!D12,)</f>
        <v>0</v>
      </c>
      <c r="H19" s="629">
        <f>IF($A19&gt;" ",Arbeitszeiten!E12,)</f>
        <v>0</v>
      </c>
      <c r="I19" s="739">
        <f>IF($A19&gt;" ",IF(Arbeitszeiten!$H$12=0,IF(K19&gt;540,0,0),Arbeitszeiten!$F$12),0)</f>
        <v>0</v>
      </c>
      <c r="J19" s="740">
        <f>IF($A19&gt;" ",IF(Arbeitszeiten!$H$12=0,IF(AND(K19&gt;360,K19&lt;=540),0,),Arbeitszeiten!$G$12),0)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2"/>
        <v>0</v>
      </c>
      <c r="P19" s="550">
        <f t="shared" si="5"/>
        <v>0</v>
      </c>
      <c r="Q19" s="160">
        <f t="shared" si="6"/>
        <v>0</v>
      </c>
      <c r="R19" s="625">
        <f>IF(A19&gt;" ",Arbeitszeiten!$J$12,0)</f>
        <v>0</v>
      </c>
      <c r="S19" s="625">
        <f>IF(A19&gt;" ",Arbeitszeiten!$K$12,0)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3"/>
        <v xml:space="preserve"> </v>
      </c>
      <c r="AA19" s="339" t="str">
        <f t="shared" si="14"/>
        <v xml:space="preserve"> </v>
      </c>
      <c r="AB19" s="340" t="str">
        <f t="shared" si="15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7">IF(AND(B20=0,C19=0),0,C19+1)</f>
        <v>6</v>
      </c>
      <c r="D20" s="349">
        <f t="shared" si="0"/>
        <v>6</v>
      </c>
      <c r="E20" s="627">
        <f>IF($A20&gt;" ",Arbeitszeiten!B13,)</f>
        <v>0</v>
      </c>
      <c r="F20" s="628">
        <f>IF($A20&gt;" ",Arbeitszeiten!C13,)</f>
        <v>0</v>
      </c>
      <c r="G20" s="627">
        <f>IF($A20&gt;" ",Arbeitszeiten!D13,)</f>
        <v>0</v>
      </c>
      <c r="H20" s="629">
        <f>IF($A20&gt;" ",Arbeitszeiten!E13,)</f>
        <v>0</v>
      </c>
      <c r="I20" s="739">
        <f>IF($A20&gt;" ",IF(Arbeitszeiten!$H$13=0,IF(K20&gt;540,0,0),Arbeitszeiten!$F$13),0)</f>
        <v>0</v>
      </c>
      <c r="J20" s="740">
        <f>IF($A20&gt;" ",IF(Arbeitszeiten!$H$13=0,IF(AND(K20&gt;360,K20&lt;=540),0,),Arbeitszeiten!$G$13),0)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2"/>
        <v>0</v>
      </c>
      <c r="P20" s="550">
        <f t="shared" ref="P20:P21" si="18">INT(O20/60)</f>
        <v>0</v>
      </c>
      <c r="Q20" s="160">
        <f t="shared" ref="Q20:Q21" si="19">ROUND(MOD(O20,60),0)</f>
        <v>0</v>
      </c>
      <c r="R20" s="625">
        <f>IF(A20&gt;" ",Arbeitszeiten!$J$13,0)</f>
        <v>0</v>
      </c>
      <c r="S20" s="625">
        <f>IF(A20&gt;" ",Arbeitszeiten!$K$13,0)</f>
        <v>0</v>
      </c>
      <c r="T20" s="557">
        <f t="shared" ref="T20:T21" si="20">R20</f>
        <v>0</v>
      </c>
      <c r="U20" s="558">
        <f t="shared" ref="U20:U21" si="21">S20</f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3"/>
        <v xml:space="preserve"> </v>
      </c>
      <c r="AA20" s="339" t="str">
        <f t="shared" si="14"/>
        <v xml:space="preserve"> </v>
      </c>
      <c r="AB20" s="340" t="str">
        <f t="shared" si="15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7"/>
        <v>7</v>
      </c>
      <c r="D21" s="349">
        <f t="shared" si="0"/>
        <v>7</v>
      </c>
      <c r="E21" s="627">
        <f>IF($A21&gt;" ",Arbeitszeiten!B14,)</f>
        <v>0</v>
      </c>
      <c r="F21" s="628">
        <f>IF($A21&gt;" ",Arbeitszeiten!C14,)</f>
        <v>0</v>
      </c>
      <c r="G21" s="627">
        <f>IF($A21&gt;" ",Arbeitszeiten!D14,)</f>
        <v>0</v>
      </c>
      <c r="H21" s="629">
        <f>IF($A21&gt;" ",Arbeitszeiten!E14,)</f>
        <v>0</v>
      </c>
      <c r="I21" s="739">
        <f>IF($A21&gt;" ",IF(Arbeitszeiten!$H$14=0,IF(K21&gt;540,0,0),Arbeitszeiten!$F$14),0)</f>
        <v>0</v>
      </c>
      <c r="J21" s="740">
        <f>IF($A21&gt;" ",IF(Arbeitszeiten!$H$14=0,IF(AND(K21&gt;360,K21&lt;=540),0,),Arbeitszeiten!$G$14),0)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2"/>
        <v>0</v>
      </c>
      <c r="P21" s="550">
        <f t="shared" si="18"/>
        <v>0</v>
      </c>
      <c r="Q21" s="160">
        <f t="shared" si="19"/>
        <v>0</v>
      </c>
      <c r="R21" s="625">
        <f>IF(A21&gt;" ",Arbeitszeiten!$J$14,0)</f>
        <v>0</v>
      </c>
      <c r="S21" s="625">
        <f>IF(A21&gt;" ",Arbeitszeiten!$K$14,0)</f>
        <v>0</v>
      </c>
      <c r="T21" s="557">
        <f t="shared" si="20"/>
        <v>0</v>
      </c>
      <c r="U21" s="558">
        <f t="shared" si="21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3"/>
        <v xml:space="preserve"> </v>
      </c>
      <c r="AA21" s="339" t="str">
        <f t="shared" si="14"/>
        <v xml:space="preserve"> </v>
      </c>
      <c r="AB21" s="340" t="str">
        <f t="shared" si="15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2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2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8</v>
      </c>
      <c r="D25" s="337">
        <f t="shared" ref="D25:D31" si="23">IF($G$5=0," ",IF(C25=0," ",C25))</f>
        <v>8</v>
      </c>
      <c r="E25" s="627">
        <f>IF($A25&gt;" ",Arbeitszeiten!B8,)</f>
        <v>0</v>
      </c>
      <c r="F25" s="628">
        <f>IF($A25&gt;" ",Arbeitszeiten!C8,)</f>
        <v>0</v>
      </c>
      <c r="G25" s="627">
        <f>IF($A25&gt;" ",Arbeitszeiten!D8,)</f>
        <v>0</v>
      </c>
      <c r="H25" s="629">
        <f>IF($A25&gt;" ",Arbeitszeiten!E8,)</f>
        <v>0</v>
      </c>
      <c r="I25" s="739">
        <f>IF($A25&gt;" ",IF(Arbeitszeiten!$H$8=0,IF(K25&gt;540,0,0),Arbeitszeiten!$F$9),0)</f>
        <v>0</v>
      </c>
      <c r="J25" s="740">
        <f>IF($A25&gt;" ",IF(Arbeitszeiten!$H$8=0,IF(AND(K25&gt;360,K25&lt;=540),0,),Arbeitszeiten!$G$9),0)</f>
        <v>0</v>
      </c>
      <c r="K25" s="253">
        <f t="shared" ref="K25:K31" si="24">IF(E25="A",0,((G25*60)+H25)-((E25*60)+F25))</f>
        <v>0</v>
      </c>
      <c r="L25" s="550">
        <f t="shared" ref="L25:L31" si="25">(I25*60)+J25</f>
        <v>0</v>
      </c>
      <c r="M25" s="551" t="str">
        <f t="shared" ref="M25:M31" si="26">IF(E25=0,"",P25)</f>
        <v/>
      </c>
      <c r="N25" s="552" t="str">
        <f t="shared" ref="N25:N31" si="27">IF(E25=0,"",Q25)</f>
        <v/>
      </c>
      <c r="O25" s="243">
        <f>IF(A25&gt;" ",IF(E25="A",0,IF(E25="F",V25,IF(E25="U",V25,IF(OR(E25="K",E25="B"),V25,K25-L25)))),0)</f>
        <v>0</v>
      </c>
      <c r="P25" s="550">
        <f t="shared" ref="P25" si="28">INT(O25/60)</f>
        <v>0</v>
      </c>
      <c r="Q25" s="160">
        <f t="shared" ref="Q25" si="29">ROUND(MOD(O25,60),0)</f>
        <v>0</v>
      </c>
      <c r="R25" s="625">
        <f>IF(A25&gt;" ",Arbeitszeiten!$J$8,0)</f>
        <v>0</v>
      </c>
      <c r="S25" s="625">
        <f>IF(A25&gt;" ",Arbeitszeiten!$K$8,0)</f>
        <v>0</v>
      </c>
      <c r="T25" s="553">
        <f t="shared" ref="T25:U31" si="30">R25</f>
        <v>0</v>
      </c>
      <c r="U25" s="554">
        <f t="shared" si="30"/>
        <v>0</v>
      </c>
      <c r="V25" s="555">
        <f t="shared" ref="V25:V31" si="31">(T25*60)+U25</f>
        <v>0</v>
      </c>
      <c r="W25" s="556">
        <f t="shared" ref="W25:W31" si="32">IF(E25=0,0,O25-V25)</f>
        <v>0</v>
      </c>
      <c r="X25" s="160">
        <f t="shared" ref="X25:X32" si="33">IF(W25&lt;0,INT((W25*(-1))/60),INT(W25/60))</f>
        <v>0</v>
      </c>
      <c r="Y25" s="160">
        <f t="shared" ref="Y25:Y32" si="34">IF(W25&lt;0,MOD(W25*(-1),60),MOD(W25,60))</f>
        <v>0</v>
      </c>
      <c r="Z25" s="338" t="str">
        <f t="shared" ref="Z25:Z31" si="35">IF(E25=0," ",IF(W25&lt;0,"-",IF(W25&gt;0,"+","")))</f>
        <v xml:space="preserve"> </v>
      </c>
      <c r="AA25" s="339" t="str">
        <f t="shared" ref="AA25:AA31" si="36">IF(E25=0," ",IF(X25&lt;0,(X25*(-1)),X25))</f>
        <v xml:space="preserve"> </v>
      </c>
      <c r="AB25" s="340" t="str">
        <f t="shared" ref="AB25:AB31" si="37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8">IF((C25+1)&gt;AnzahlTage,0,C25+1)</f>
        <v>9</v>
      </c>
      <c r="D26" s="337">
        <f t="shared" si="23"/>
        <v>9</v>
      </c>
      <c r="E26" s="627">
        <f>IF($A26&gt;" ",Arbeitszeiten!B9,)</f>
        <v>0</v>
      </c>
      <c r="F26" s="628">
        <f>IF($A26&gt;" ",Arbeitszeiten!C9,)</f>
        <v>0</v>
      </c>
      <c r="G26" s="627">
        <f>IF($A26&gt;" ",Arbeitszeiten!D9,)</f>
        <v>0</v>
      </c>
      <c r="H26" s="629">
        <f>IF($A26&gt;" ",Arbeitszeiten!E9,)</f>
        <v>0</v>
      </c>
      <c r="I26" s="739">
        <f>IF($A26&gt;" ",IF(Arbeitszeiten!$H$9=0,IF(K26&gt;540,0,0),Arbeitszeiten!$F$9),0)</f>
        <v>0</v>
      </c>
      <c r="J26" s="740">
        <f>IF($A26&gt;" ",IF(Arbeitszeiten!$H$9=0,IF(AND(K26&gt;360,K26&lt;=540),0,),Arbeitszeiten!$G$9),0)</f>
        <v>0</v>
      </c>
      <c r="K26" s="253">
        <f t="shared" si="24"/>
        <v>0</v>
      </c>
      <c r="L26" s="550">
        <f t="shared" si="25"/>
        <v>0</v>
      </c>
      <c r="M26" s="551" t="str">
        <f t="shared" si="26"/>
        <v/>
      </c>
      <c r="N26" s="552" t="str">
        <f t="shared" si="27"/>
        <v/>
      </c>
      <c r="O26" s="243">
        <f t="shared" ref="O26:O31" si="39">IF(A26&gt;" ",IF(E26="A",0,IF(E26="F",V26,IF(E26="U",V26,IF(OR(E26="K",E26="B"),V26,K26-L26)))),0)</f>
        <v>0</v>
      </c>
      <c r="P26" s="550">
        <f t="shared" ref="P26:P31" si="40">INT(O26/60)</f>
        <v>0</v>
      </c>
      <c r="Q26" s="160">
        <f t="shared" ref="Q26:Q31" si="41">ROUND(MOD(O26,60),0)</f>
        <v>0</v>
      </c>
      <c r="R26" s="625">
        <f>IF(A26&gt;" ",Arbeitszeiten!$J$9,0)</f>
        <v>0</v>
      </c>
      <c r="S26" s="625">
        <f>IF(A26&gt;" ",Arbeitszeiten!$K$9,0)</f>
        <v>0</v>
      </c>
      <c r="T26" s="553">
        <f t="shared" si="30"/>
        <v>0</v>
      </c>
      <c r="U26" s="554">
        <f t="shared" si="30"/>
        <v>0</v>
      </c>
      <c r="V26" s="555">
        <f t="shared" si="31"/>
        <v>0</v>
      </c>
      <c r="W26" s="556">
        <f t="shared" si="32"/>
        <v>0</v>
      </c>
      <c r="X26" s="160">
        <f t="shared" si="33"/>
        <v>0</v>
      </c>
      <c r="Y26" s="160">
        <f t="shared" si="34"/>
        <v>0</v>
      </c>
      <c r="Z26" s="338" t="str">
        <f t="shared" si="35"/>
        <v xml:space="preserve"> </v>
      </c>
      <c r="AA26" s="339" t="str">
        <f t="shared" si="36"/>
        <v xml:space="preserve"> </v>
      </c>
      <c r="AB26" s="340" t="str">
        <f t="shared" si="37"/>
        <v xml:space="preserve"> </v>
      </c>
      <c r="AC26" s="665" t="str">
        <f t="shared" ref="AC26:AC31" si="42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8"/>
        <v>10</v>
      </c>
      <c r="D27" s="337">
        <f t="shared" si="23"/>
        <v>10</v>
      </c>
      <c r="E27" s="627">
        <f>IF($A27&gt;" ",Arbeitszeiten!B10,)</f>
        <v>0</v>
      </c>
      <c r="F27" s="628">
        <f>IF($A27&gt;" ",Arbeitszeiten!C10,)</f>
        <v>0</v>
      </c>
      <c r="G27" s="627">
        <f>IF($A27&gt;" ",Arbeitszeiten!D10,)</f>
        <v>0</v>
      </c>
      <c r="H27" s="629">
        <f>IF($A27&gt;" ",Arbeitszeiten!E10,)</f>
        <v>0</v>
      </c>
      <c r="I27" s="739">
        <f>IF($A27&gt;" ",IF(Arbeitszeiten!$H$10=0,IF(K27&gt;540,0,0),Arbeitszeiten!$F$10),0)</f>
        <v>0</v>
      </c>
      <c r="J27" s="740">
        <f>IF($A27&gt;" ",IF(Arbeitszeiten!$H$10=0,IF(AND(K27&gt;360,K27&lt;=540),0,),Arbeitszeiten!$G$10),0)</f>
        <v>0</v>
      </c>
      <c r="K27" s="253">
        <f t="shared" si="24"/>
        <v>0</v>
      </c>
      <c r="L27" s="550">
        <f t="shared" si="25"/>
        <v>0</v>
      </c>
      <c r="M27" s="551" t="str">
        <f t="shared" si="26"/>
        <v/>
      </c>
      <c r="N27" s="552" t="str">
        <f t="shared" si="27"/>
        <v/>
      </c>
      <c r="O27" s="243">
        <f t="shared" si="39"/>
        <v>0</v>
      </c>
      <c r="P27" s="550">
        <f t="shared" si="40"/>
        <v>0</v>
      </c>
      <c r="Q27" s="160">
        <f t="shared" si="41"/>
        <v>0</v>
      </c>
      <c r="R27" s="625">
        <f>IF(A27&gt;" ",Arbeitszeiten!$J$10,0)</f>
        <v>0</v>
      </c>
      <c r="S27" s="625">
        <f>IF(A27&gt;" ",Arbeitszeiten!$K$10,0)</f>
        <v>0</v>
      </c>
      <c r="T27" s="553">
        <f t="shared" si="30"/>
        <v>0</v>
      </c>
      <c r="U27" s="554">
        <f t="shared" si="30"/>
        <v>0</v>
      </c>
      <c r="V27" s="555">
        <f t="shared" si="31"/>
        <v>0</v>
      </c>
      <c r="W27" s="556">
        <f t="shared" si="32"/>
        <v>0</v>
      </c>
      <c r="X27" s="160">
        <f t="shared" si="33"/>
        <v>0</v>
      </c>
      <c r="Y27" s="160">
        <f t="shared" si="34"/>
        <v>0</v>
      </c>
      <c r="Z27" s="338" t="str">
        <f t="shared" si="35"/>
        <v xml:space="preserve"> </v>
      </c>
      <c r="AA27" s="339" t="str">
        <f t="shared" si="36"/>
        <v xml:space="preserve"> </v>
      </c>
      <c r="AB27" s="340" t="str">
        <f t="shared" si="37"/>
        <v xml:space="preserve"> </v>
      </c>
      <c r="AC27" s="665" t="str">
        <f t="shared" si="42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8"/>
        <v>11</v>
      </c>
      <c r="D28" s="337">
        <f t="shared" si="23"/>
        <v>11</v>
      </c>
      <c r="E28" s="627">
        <f>IF($A28&gt;" ",Arbeitszeiten!B11,)</f>
        <v>0</v>
      </c>
      <c r="F28" s="628">
        <f>IF($A28&gt;" ",Arbeitszeiten!C11,)</f>
        <v>0</v>
      </c>
      <c r="G28" s="627">
        <f>IF($A28&gt;" ",Arbeitszeiten!D11,)</f>
        <v>0</v>
      </c>
      <c r="H28" s="629">
        <f>IF($A28&gt;" ",Arbeitszeiten!E11,)</f>
        <v>0</v>
      </c>
      <c r="I28" s="739">
        <f>IF($A28&gt;" ",IF(Arbeitszeiten!$H$11=0,IF(K28&gt;540,0,0),Arbeitszeiten!$F$11),0)</f>
        <v>0</v>
      </c>
      <c r="J28" s="740">
        <f>IF($A28&gt;" ",IF(Arbeitszeiten!$H$11=0,IF(AND(K28&gt;360,K28&lt;=540),0,),Arbeitszeiten!$G$11),0)</f>
        <v>0</v>
      </c>
      <c r="K28" s="253">
        <f t="shared" si="24"/>
        <v>0</v>
      </c>
      <c r="L28" s="550">
        <f t="shared" si="25"/>
        <v>0</v>
      </c>
      <c r="M28" s="551" t="str">
        <f t="shared" si="26"/>
        <v/>
      </c>
      <c r="N28" s="552" t="str">
        <f t="shared" si="27"/>
        <v/>
      </c>
      <c r="O28" s="243">
        <f t="shared" si="39"/>
        <v>0</v>
      </c>
      <c r="P28" s="550">
        <f t="shared" si="40"/>
        <v>0</v>
      </c>
      <c r="Q28" s="160">
        <f t="shared" si="41"/>
        <v>0</v>
      </c>
      <c r="R28" s="625">
        <f>IF(A28&gt;" ",Arbeitszeiten!$J$11,0)</f>
        <v>0</v>
      </c>
      <c r="S28" s="625">
        <f>IF(A28&gt;" ",Arbeitszeiten!$K$11,0)</f>
        <v>0</v>
      </c>
      <c r="T28" s="553">
        <f t="shared" si="30"/>
        <v>0</v>
      </c>
      <c r="U28" s="554">
        <f t="shared" si="30"/>
        <v>0</v>
      </c>
      <c r="V28" s="555">
        <f t="shared" si="31"/>
        <v>0</v>
      </c>
      <c r="W28" s="556">
        <f t="shared" si="32"/>
        <v>0</v>
      </c>
      <c r="X28" s="160">
        <f t="shared" si="33"/>
        <v>0</v>
      </c>
      <c r="Y28" s="160">
        <f t="shared" si="34"/>
        <v>0</v>
      </c>
      <c r="Z28" s="338" t="str">
        <f t="shared" si="35"/>
        <v xml:space="preserve"> </v>
      </c>
      <c r="AA28" s="339" t="str">
        <f t="shared" si="36"/>
        <v xml:space="preserve"> </v>
      </c>
      <c r="AB28" s="340" t="str">
        <f t="shared" si="37"/>
        <v xml:space="preserve"> </v>
      </c>
      <c r="AC28" s="665" t="str">
        <f t="shared" si="42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8"/>
        <v>12</v>
      </c>
      <c r="D29" s="337">
        <f t="shared" si="23"/>
        <v>12</v>
      </c>
      <c r="E29" s="627">
        <f>IF($A29&gt;" ",Arbeitszeiten!B12,)</f>
        <v>0</v>
      </c>
      <c r="F29" s="628">
        <f>IF($A29&gt;" ",Arbeitszeiten!C12,)</f>
        <v>0</v>
      </c>
      <c r="G29" s="627">
        <f>IF($A29&gt;" ",Arbeitszeiten!D12,)</f>
        <v>0</v>
      </c>
      <c r="H29" s="629">
        <f>IF($A29&gt;" ",Arbeitszeiten!E12,)</f>
        <v>0</v>
      </c>
      <c r="I29" s="739">
        <f>IF($A29&gt;" ",IF(Arbeitszeiten!$H$12=0,IF(K29&gt;540,0,0),Arbeitszeiten!$F$12),0)</f>
        <v>0</v>
      </c>
      <c r="J29" s="740">
        <f>IF($A29&gt;" ",IF(Arbeitszeiten!$H$12=0,IF(AND(K29&gt;360,K29&lt;=540),0,),Arbeitszeiten!$G$12),0)</f>
        <v>0</v>
      </c>
      <c r="K29" s="253">
        <f t="shared" si="24"/>
        <v>0</v>
      </c>
      <c r="L29" s="550">
        <f t="shared" si="25"/>
        <v>0</v>
      </c>
      <c r="M29" s="551" t="str">
        <f t="shared" si="26"/>
        <v/>
      </c>
      <c r="N29" s="552" t="str">
        <f t="shared" si="27"/>
        <v/>
      </c>
      <c r="O29" s="243">
        <f t="shared" si="39"/>
        <v>0</v>
      </c>
      <c r="P29" s="550">
        <f t="shared" si="40"/>
        <v>0</v>
      </c>
      <c r="Q29" s="160">
        <f t="shared" si="41"/>
        <v>0</v>
      </c>
      <c r="R29" s="625">
        <f>IF(A29&gt;" ",Arbeitszeiten!$J$12,0)</f>
        <v>0</v>
      </c>
      <c r="S29" s="625">
        <f>IF(A29&gt;" ",Arbeitszeiten!$K$12,0)</f>
        <v>0</v>
      </c>
      <c r="T29" s="557">
        <f t="shared" si="30"/>
        <v>0</v>
      </c>
      <c r="U29" s="558">
        <f t="shared" si="30"/>
        <v>0</v>
      </c>
      <c r="V29" s="559">
        <f t="shared" si="31"/>
        <v>0</v>
      </c>
      <c r="W29" s="556">
        <f t="shared" si="32"/>
        <v>0</v>
      </c>
      <c r="X29" s="160">
        <f t="shared" si="33"/>
        <v>0</v>
      </c>
      <c r="Y29" s="160">
        <f t="shared" si="34"/>
        <v>0</v>
      </c>
      <c r="Z29" s="338" t="str">
        <f t="shared" si="35"/>
        <v xml:space="preserve"> </v>
      </c>
      <c r="AA29" s="339" t="str">
        <f t="shared" si="36"/>
        <v xml:space="preserve"> </v>
      </c>
      <c r="AB29" s="340" t="str">
        <f t="shared" si="37"/>
        <v xml:space="preserve"> </v>
      </c>
      <c r="AC29" s="665" t="str">
        <f t="shared" si="42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8"/>
        <v>13</v>
      </c>
      <c r="D30" s="337">
        <f t="shared" si="23"/>
        <v>13</v>
      </c>
      <c r="E30" s="627">
        <f>IF($A30&gt;" ",Arbeitszeiten!B13,)</f>
        <v>0</v>
      </c>
      <c r="F30" s="628">
        <f>IF($A30&gt;" ",Arbeitszeiten!C13,)</f>
        <v>0</v>
      </c>
      <c r="G30" s="627">
        <f>IF($A30&gt;" ",Arbeitszeiten!D13,)</f>
        <v>0</v>
      </c>
      <c r="H30" s="629">
        <f>IF($A30&gt;" ",Arbeitszeiten!E13,)</f>
        <v>0</v>
      </c>
      <c r="I30" s="739">
        <f>IF($A30&gt;" ",IF(Arbeitszeiten!$H$13=0,IF(K30&gt;540,0,0),Arbeitszeiten!$F$13),0)</f>
        <v>0</v>
      </c>
      <c r="J30" s="740">
        <f>IF($A30&gt;" ",IF(Arbeitszeiten!$H$13=0,IF(AND(K30&gt;360,K30&lt;=540),0,),Arbeitszeiten!$G$13),0)</f>
        <v>0</v>
      </c>
      <c r="K30" s="253">
        <f t="shared" si="24"/>
        <v>0</v>
      </c>
      <c r="L30" s="550">
        <f t="shared" si="25"/>
        <v>0</v>
      </c>
      <c r="M30" s="551" t="str">
        <f t="shared" si="26"/>
        <v/>
      </c>
      <c r="N30" s="552" t="str">
        <f t="shared" si="27"/>
        <v/>
      </c>
      <c r="O30" s="243">
        <f t="shared" si="39"/>
        <v>0</v>
      </c>
      <c r="P30" s="550">
        <f t="shared" si="40"/>
        <v>0</v>
      </c>
      <c r="Q30" s="160">
        <f t="shared" si="41"/>
        <v>0</v>
      </c>
      <c r="R30" s="625">
        <f>IF(A30&gt;" ",Arbeitszeiten!$J$13,0)</f>
        <v>0</v>
      </c>
      <c r="S30" s="625">
        <f>IF(A30&gt;" ",Arbeitszeiten!$K$13,0)</f>
        <v>0</v>
      </c>
      <c r="T30" s="557">
        <f t="shared" si="30"/>
        <v>0</v>
      </c>
      <c r="U30" s="558">
        <f t="shared" si="30"/>
        <v>0</v>
      </c>
      <c r="V30" s="559">
        <f t="shared" si="31"/>
        <v>0</v>
      </c>
      <c r="W30" s="556">
        <f t="shared" si="32"/>
        <v>0</v>
      </c>
      <c r="X30" s="160">
        <f t="shared" si="33"/>
        <v>0</v>
      </c>
      <c r="Y30" s="160">
        <f t="shared" si="34"/>
        <v>0</v>
      </c>
      <c r="Z30" s="338" t="str">
        <f t="shared" si="35"/>
        <v xml:space="preserve"> </v>
      </c>
      <c r="AA30" s="339" t="str">
        <f t="shared" si="36"/>
        <v xml:space="preserve"> </v>
      </c>
      <c r="AB30" s="340" t="str">
        <f t="shared" si="37"/>
        <v xml:space="preserve"> </v>
      </c>
      <c r="AC30" s="665" t="str">
        <f t="shared" si="42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8"/>
        <v>14</v>
      </c>
      <c r="D31" s="337">
        <f t="shared" si="23"/>
        <v>14</v>
      </c>
      <c r="E31" s="627">
        <f>IF($A31&gt;" ",Arbeitszeiten!B14,)</f>
        <v>0</v>
      </c>
      <c r="F31" s="628">
        <f>IF($A31&gt;" ",Arbeitszeiten!C14,)</f>
        <v>0</v>
      </c>
      <c r="G31" s="627">
        <f>IF($A31&gt;" ",Arbeitszeiten!D14,)</f>
        <v>0</v>
      </c>
      <c r="H31" s="629">
        <f>IF($A31&gt;" ",Arbeitszeiten!E14,)</f>
        <v>0</v>
      </c>
      <c r="I31" s="739">
        <f>IF($A31&gt;" ",IF(Arbeitszeiten!$H$14=0,IF(K31&gt;540,0,0),Arbeitszeiten!$F$14),0)</f>
        <v>0</v>
      </c>
      <c r="J31" s="740">
        <f>IF($A31&gt;" ",IF(Arbeitszeiten!$H$14=0,IF(AND(K31&gt;360,K31&lt;=540),0,),Arbeitszeiten!$G$14),0)</f>
        <v>0</v>
      </c>
      <c r="K31" s="253">
        <f t="shared" si="24"/>
        <v>0</v>
      </c>
      <c r="L31" s="550">
        <f t="shared" si="25"/>
        <v>0</v>
      </c>
      <c r="M31" s="551" t="str">
        <f t="shared" si="26"/>
        <v/>
      </c>
      <c r="N31" s="552" t="str">
        <f t="shared" si="27"/>
        <v/>
      </c>
      <c r="O31" s="243">
        <f t="shared" si="39"/>
        <v>0</v>
      </c>
      <c r="P31" s="550">
        <f t="shared" si="40"/>
        <v>0</v>
      </c>
      <c r="Q31" s="160">
        <f t="shared" si="41"/>
        <v>0</v>
      </c>
      <c r="R31" s="625">
        <f>IF(A31&gt;" ",Arbeitszeiten!$J$14,0)</f>
        <v>0</v>
      </c>
      <c r="S31" s="625">
        <f>IF(A31&gt;" ",Arbeitszeiten!$K$14,0)</f>
        <v>0</v>
      </c>
      <c r="T31" s="557">
        <f t="shared" si="30"/>
        <v>0</v>
      </c>
      <c r="U31" s="558">
        <f t="shared" si="30"/>
        <v>0</v>
      </c>
      <c r="V31" s="559">
        <f t="shared" si="31"/>
        <v>0</v>
      </c>
      <c r="W31" s="556">
        <f t="shared" si="32"/>
        <v>0</v>
      </c>
      <c r="X31" s="160">
        <f t="shared" si="33"/>
        <v>0</v>
      </c>
      <c r="Y31" s="160">
        <f t="shared" si="34"/>
        <v>0</v>
      </c>
      <c r="Z31" s="338" t="str">
        <f t="shared" si="35"/>
        <v xml:space="preserve"> </v>
      </c>
      <c r="AA31" s="339" t="str">
        <f t="shared" si="36"/>
        <v xml:space="preserve"> </v>
      </c>
      <c r="AB31" s="340" t="str">
        <f t="shared" si="37"/>
        <v xml:space="preserve"> </v>
      </c>
      <c r="AC31" s="665" t="str">
        <f t="shared" si="42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3"/>
        <v>0</v>
      </c>
      <c r="Y32" s="160">
        <f t="shared" si="34"/>
        <v>0</v>
      </c>
      <c r="Z32" s="379"/>
      <c r="AA32" s="380"/>
      <c r="AB32" s="381"/>
      <c r="AC32" s="665" t="str">
        <f t="shared" si="22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2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15</v>
      </c>
      <c r="D35" s="337">
        <f t="shared" ref="D35:D41" si="43">IF($G$5=0," ",IF(C35=0," ",C35))</f>
        <v>15</v>
      </c>
      <c r="E35" s="627">
        <f>IF($A35&gt;" ",Arbeitszeiten!B8,)</f>
        <v>0</v>
      </c>
      <c r="F35" s="628">
        <f>IF($A35&gt;" ",Arbeitszeiten!C8,)</f>
        <v>0</v>
      </c>
      <c r="G35" s="627">
        <f>IF($A35&gt;" ",Arbeitszeiten!D8,)</f>
        <v>0</v>
      </c>
      <c r="H35" s="629">
        <f>IF($A35&gt;" ",Arbeitszeiten!E8,)</f>
        <v>0</v>
      </c>
      <c r="I35" s="739">
        <f>IF($A35&gt;" ",IF(Arbeitszeiten!$H$8=0,IF(K35&gt;540,0,0),Arbeitszeiten!$F$8),0)</f>
        <v>0</v>
      </c>
      <c r="J35" s="740">
        <f>IF($A35&gt;" ",IF(Arbeitszeiten!$H$8=0,IF(AND(K35&gt;360,K35&lt;=540),0,),Arbeitszeiten!$G$10),0)</f>
        <v>0</v>
      </c>
      <c r="K35" s="253">
        <f>((G35*60)+H35)-((E35*60)+F35)</f>
        <v>0</v>
      </c>
      <c r="L35" s="550">
        <f t="shared" ref="L35:L41" si="44">(I35*60)+J35</f>
        <v>0</v>
      </c>
      <c r="M35" s="551" t="str">
        <f t="shared" ref="M35:M41" si="45">IF(E35=0,"",P35)</f>
        <v/>
      </c>
      <c r="N35" s="552" t="str">
        <f t="shared" ref="N35:N41" si="46">IF(E35=0,"",Q35)</f>
        <v/>
      </c>
      <c r="O35" s="243">
        <f>IF(A35&gt;" ",IF(E35="A",0,IF(E35="F",V35,IF(E35="U",V35,IF(OR(E35="K",E35="B"),V35,K35-L35)))),0)</f>
        <v>0</v>
      </c>
      <c r="P35" s="550">
        <f t="shared" ref="P35" si="47">INT(O35/60)</f>
        <v>0</v>
      </c>
      <c r="Q35" s="160">
        <f t="shared" ref="Q35" si="48">ROUND(MOD(O35,60),0)</f>
        <v>0</v>
      </c>
      <c r="R35" s="625">
        <f>IF(A35&gt;" ",Arbeitszeiten!$J$8,0)</f>
        <v>0</v>
      </c>
      <c r="S35" s="625">
        <f>IF(A35&gt;" ",Arbeitszeiten!$K$8,0)</f>
        <v>0</v>
      </c>
      <c r="T35" s="553">
        <f t="shared" ref="T35:U41" si="49">R35</f>
        <v>0</v>
      </c>
      <c r="U35" s="554">
        <f t="shared" si="49"/>
        <v>0</v>
      </c>
      <c r="V35" s="555">
        <f t="shared" ref="V35:V41" si="50">(T35*60)+U35</f>
        <v>0</v>
      </c>
      <c r="W35" s="556">
        <f t="shared" ref="W35:W41" si="51">IF(E35=0,0,O35-V35)</f>
        <v>0</v>
      </c>
      <c r="X35" s="160">
        <f t="shared" ref="X35:X42" si="52">IF(W35&lt;0,INT((W35*(-1))/60),INT(W35/60))</f>
        <v>0</v>
      </c>
      <c r="Y35" s="160">
        <f t="shared" ref="Y35:Y42" si="53">IF(W35&lt;0,MOD(W35*(-1),60),MOD(W35,60))</f>
        <v>0</v>
      </c>
      <c r="Z35" s="338" t="str">
        <f t="shared" ref="Z35:Z41" si="54">IF(E35=0," ",IF(W35&lt;0,"-",IF(W35&gt;0,"+","")))</f>
        <v xml:space="preserve"> </v>
      </c>
      <c r="AA35" s="339" t="str">
        <f t="shared" ref="AA35:AA41" si="55">IF(E35=0," ",IF(X35&lt;0,(X35*(-1)),X35))</f>
        <v xml:space="preserve"> </v>
      </c>
      <c r="AB35" s="340" t="str">
        <f t="shared" ref="AB35:AB41" si="56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7">IF((C35+1)&gt;AnzahlTage,0,C35+1)</f>
        <v>16</v>
      </c>
      <c r="D36" s="337">
        <f t="shared" si="43"/>
        <v>16</v>
      </c>
      <c r="E36" s="627">
        <f>IF($A36&gt;" ",Arbeitszeiten!B9,)</f>
        <v>0</v>
      </c>
      <c r="F36" s="628">
        <f>IF($A36&gt;" ",Arbeitszeiten!C9,)</f>
        <v>0</v>
      </c>
      <c r="G36" s="627">
        <f>IF($A36&gt;" ",Arbeitszeiten!D9,)</f>
        <v>0</v>
      </c>
      <c r="H36" s="629">
        <f>IF($A36&gt;" ",Arbeitszeiten!E9,)</f>
        <v>0</v>
      </c>
      <c r="I36" s="739">
        <f>IF($A36&gt;" ",IF(Arbeitszeiten!$H$9=0,IF(K36&gt;540,0,0),Arbeitszeiten!$F$9),0)</f>
        <v>0</v>
      </c>
      <c r="J36" s="740">
        <f>IF($A36&gt;" ",IF(Arbeitszeiten!$H$9=0,IF(AND(K36&gt;360,K36&lt;=540),0,),Arbeitszeiten!$G$10),0)</f>
        <v>0</v>
      </c>
      <c r="K36" s="253">
        <f>((G36*60)+H36)-((E36*60)+F36)</f>
        <v>0</v>
      </c>
      <c r="L36" s="550">
        <f t="shared" si="44"/>
        <v>0</v>
      </c>
      <c r="M36" s="551" t="str">
        <f t="shared" si="45"/>
        <v/>
      </c>
      <c r="N36" s="552" t="str">
        <f t="shared" si="46"/>
        <v/>
      </c>
      <c r="O36" s="243">
        <f t="shared" ref="O36:O41" si="58">IF(A36&gt;" ",IF(E36="A",0,IF(E36="F",V36,IF(E36="U",V36,IF(OR(E36="K",E36="B"),V36,K36-L36)))),0)</f>
        <v>0</v>
      </c>
      <c r="P36" s="550">
        <f t="shared" ref="P36:P41" si="59">INT(O36/60)</f>
        <v>0</v>
      </c>
      <c r="Q36" s="160">
        <f t="shared" ref="Q36:Q41" si="60">ROUND(MOD(O36,60),0)</f>
        <v>0</v>
      </c>
      <c r="R36" s="625">
        <f>IF(A36&gt;" ",Arbeitszeiten!$J$9,0)</f>
        <v>0</v>
      </c>
      <c r="S36" s="625">
        <f>IF(A36&gt;" ",Arbeitszeiten!$K$9,0)</f>
        <v>0</v>
      </c>
      <c r="T36" s="553">
        <f t="shared" si="49"/>
        <v>0</v>
      </c>
      <c r="U36" s="554">
        <f t="shared" si="49"/>
        <v>0</v>
      </c>
      <c r="V36" s="555">
        <f t="shared" si="50"/>
        <v>0</v>
      </c>
      <c r="W36" s="556">
        <f t="shared" si="51"/>
        <v>0</v>
      </c>
      <c r="X36" s="160">
        <f t="shared" si="52"/>
        <v>0</v>
      </c>
      <c r="Y36" s="160">
        <f t="shared" si="53"/>
        <v>0</v>
      </c>
      <c r="Z36" s="338" t="str">
        <f t="shared" si="54"/>
        <v xml:space="preserve"> </v>
      </c>
      <c r="AA36" s="339" t="str">
        <f t="shared" si="55"/>
        <v xml:space="preserve"> </v>
      </c>
      <c r="AB36" s="340" t="str">
        <f t="shared" si="56"/>
        <v xml:space="preserve"> </v>
      </c>
      <c r="AC36" s="665" t="str">
        <f t="shared" ref="AC36:AC41" si="61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7"/>
        <v>17</v>
      </c>
      <c r="D37" s="337">
        <f t="shared" si="43"/>
        <v>17</v>
      </c>
      <c r="E37" s="627">
        <f>IF($A37&gt;" ",Arbeitszeiten!B10,)</f>
        <v>0</v>
      </c>
      <c r="F37" s="628">
        <f>IF($A37&gt;" ",Arbeitszeiten!C10,)</f>
        <v>0</v>
      </c>
      <c r="G37" s="627">
        <f>IF($A37&gt;" ",Arbeitszeiten!D10,)</f>
        <v>0</v>
      </c>
      <c r="H37" s="629">
        <f>IF($A37&gt;" ",Arbeitszeiten!E10,)</f>
        <v>0</v>
      </c>
      <c r="I37" s="739">
        <f>IF($A37&gt;" ",IF(Arbeitszeiten!$H$10=0,IF(K37&gt;540,0,0),Arbeitszeiten!$F$10),0)</f>
        <v>0</v>
      </c>
      <c r="J37" s="740">
        <f>IF($A37&gt;" ",IF(Arbeitszeiten!$H$10=0,IF(AND(K37&gt;360,K37&lt;=540),0,),Arbeitszeiten!$G$10),0)</f>
        <v>0</v>
      </c>
      <c r="K37" s="253">
        <f>((G37*60)+H37)-((E37*60)+F37)</f>
        <v>0</v>
      </c>
      <c r="L37" s="550">
        <f t="shared" si="44"/>
        <v>0</v>
      </c>
      <c r="M37" s="551" t="str">
        <f t="shared" si="45"/>
        <v/>
      </c>
      <c r="N37" s="552" t="str">
        <f t="shared" si="46"/>
        <v/>
      </c>
      <c r="O37" s="243">
        <f t="shared" si="58"/>
        <v>0</v>
      </c>
      <c r="P37" s="550">
        <f t="shared" si="59"/>
        <v>0</v>
      </c>
      <c r="Q37" s="160">
        <f t="shared" si="60"/>
        <v>0</v>
      </c>
      <c r="R37" s="625">
        <f>IF(A37&gt;" ",Arbeitszeiten!$J$10,0)</f>
        <v>0</v>
      </c>
      <c r="S37" s="625">
        <f>IF(A37&gt;" ",Arbeitszeiten!$K$10,0)</f>
        <v>0</v>
      </c>
      <c r="T37" s="553">
        <f t="shared" si="49"/>
        <v>0</v>
      </c>
      <c r="U37" s="554">
        <f t="shared" si="49"/>
        <v>0</v>
      </c>
      <c r="V37" s="555">
        <f t="shared" si="50"/>
        <v>0</v>
      </c>
      <c r="W37" s="556">
        <f t="shared" si="51"/>
        <v>0</v>
      </c>
      <c r="X37" s="160">
        <f t="shared" si="52"/>
        <v>0</v>
      </c>
      <c r="Y37" s="160">
        <f t="shared" si="53"/>
        <v>0</v>
      </c>
      <c r="Z37" s="338" t="str">
        <f t="shared" si="54"/>
        <v xml:space="preserve"> </v>
      </c>
      <c r="AA37" s="339" t="str">
        <f t="shared" si="55"/>
        <v xml:space="preserve"> </v>
      </c>
      <c r="AB37" s="340" t="str">
        <f t="shared" si="56"/>
        <v xml:space="preserve"> </v>
      </c>
      <c r="AC37" s="665" t="str">
        <f t="shared" si="61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7"/>
        <v>18</v>
      </c>
      <c r="D38" s="337">
        <f t="shared" si="43"/>
        <v>18</v>
      </c>
      <c r="E38" s="627">
        <f>IF($A38&gt;" ",Arbeitszeiten!B11,)</f>
        <v>0</v>
      </c>
      <c r="F38" s="628">
        <f>IF($A38&gt;" ",Arbeitszeiten!C11,)</f>
        <v>0</v>
      </c>
      <c r="G38" s="627">
        <f>IF($A38&gt;" ",Arbeitszeiten!D11,)</f>
        <v>0</v>
      </c>
      <c r="H38" s="629">
        <f>IF($A38&gt;" ",Arbeitszeiten!E11,)</f>
        <v>0</v>
      </c>
      <c r="I38" s="739">
        <f>IF($A38&gt;" ",IF(Arbeitszeiten!$H$11=0,IF(K38&gt;540,0,0),Arbeitszeiten!$F$11),0)</f>
        <v>0</v>
      </c>
      <c r="J38" s="740">
        <f>IF($A38&gt;" ",IF(Arbeitszeiten!$H$11=0,IF(AND(K38&gt;360,K38&lt;=540),0,),Arbeitszeiten!$G$11),0)</f>
        <v>0</v>
      </c>
      <c r="K38" s="253">
        <f>((G38*60)+H38)-((E38*60)+F38)</f>
        <v>0</v>
      </c>
      <c r="L38" s="550">
        <f t="shared" si="44"/>
        <v>0</v>
      </c>
      <c r="M38" s="551" t="str">
        <f t="shared" si="45"/>
        <v/>
      </c>
      <c r="N38" s="552" t="str">
        <f t="shared" si="46"/>
        <v/>
      </c>
      <c r="O38" s="243">
        <f t="shared" si="58"/>
        <v>0</v>
      </c>
      <c r="P38" s="550">
        <f t="shared" si="59"/>
        <v>0</v>
      </c>
      <c r="Q38" s="160">
        <f t="shared" si="60"/>
        <v>0</v>
      </c>
      <c r="R38" s="625">
        <f>IF(A38&gt;" ",Arbeitszeiten!$J$11,0)</f>
        <v>0</v>
      </c>
      <c r="S38" s="625">
        <f>IF(A38&gt;" ",Arbeitszeiten!$K$11,0)</f>
        <v>0</v>
      </c>
      <c r="T38" s="553">
        <f t="shared" si="49"/>
        <v>0</v>
      </c>
      <c r="U38" s="554">
        <f t="shared" si="49"/>
        <v>0</v>
      </c>
      <c r="V38" s="555">
        <f t="shared" si="50"/>
        <v>0</v>
      </c>
      <c r="W38" s="556">
        <f t="shared" si="51"/>
        <v>0</v>
      </c>
      <c r="X38" s="160">
        <f t="shared" si="52"/>
        <v>0</v>
      </c>
      <c r="Y38" s="160">
        <f t="shared" si="53"/>
        <v>0</v>
      </c>
      <c r="Z38" s="338" t="str">
        <f t="shared" si="54"/>
        <v xml:space="preserve"> </v>
      </c>
      <c r="AA38" s="339" t="str">
        <f t="shared" si="55"/>
        <v xml:space="preserve"> </v>
      </c>
      <c r="AB38" s="340" t="str">
        <f t="shared" si="56"/>
        <v xml:space="preserve"> </v>
      </c>
      <c r="AC38" s="665" t="str">
        <f t="shared" si="61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7"/>
        <v>19</v>
      </c>
      <c r="D39" s="337">
        <f t="shared" si="43"/>
        <v>19</v>
      </c>
      <c r="E39" s="627">
        <f>IF($A39&gt;" ",Arbeitszeiten!B12,)</f>
        <v>0</v>
      </c>
      <c r="F39" s="628">
        <f>IF($A39&gt;" ",Arbeitszeiten!C12,)</f>
        <v>0</v>
      </c>
      <c r="G39" s="627">
        <f>IF($A39&gt;" ",Arbeitszeiten!D12,)</f>
        <v>0</v>
      </c>
      <c r="H39" s="629">
        <f>IF($A39&gt;" ",Arbeitszeiten!E12,)</f>
        <v>0</v>
      </c>
      <c r="I39" s="739">
        <f>IF($A39&gt;" ",IF(Arbeitszeiten!$H$12=0,IF(K39&gt;540,0,0),Arbeitszeiten!$F$12),0)</f>
        <v>0</v>
      </c>
      <c r="J39" s="740">
        <f>IF($A39&gt;" ",IF(Arbeitszeiten!$H$12=0,IF(AND(K39&gt;360,K39&lt;=540),0,),Arbeitszeiten!$G$12),0)</f>
        <v>0</v>
      </c>
      <c r="K39" s="253">
        <f>((G39*60)+H39)-((E39*60)+F39)</f>
        <v>0</v>
      </c>
      <c r="L39" s="550">
        <f t="shared" si="44"/>
        <v>0</v>
      </c>
      <c r="M39" s="551" t="str">
        <f t="shared" si="45"/>
        <v/>
      </c>
      <c r="N39" s="552" t="str">
        <f t="shared" si="46"/>
        <v/>
      </c>
      <c r="O39" s="243">
        <f t="shared" si="58"/>
        <v>0</v>
      </c>
      <c r="P39" s="550">
        <f t="shared" si="59"/>
        <v>0</v>
      </c>
      <c r="Q39" s="160">
        <f t="shared" si="60"/>
        <v>0</v>
      </c>
      <c r="R39" s="625">
        <f>IF(A39&gt;" ",Arbeitszeiten!$J$12,0)</f>
        <v>0</v>
      </c>
      <c r="S39" s="625">
        <f>IF(A39&gt;" ",Arbeitszeiten!$K$12,0)</f>
        <v>0</v>
      </c>
      <c r="T39" s="557">
        <f t="shared" si="49"/>
        <v>0</v>
      </c>
      <c r="U39" s="558">
        <f t="shared" si="49"/>
        <v>0</v>
      </c>
      <c r="V39" s="559">
        <f t="shared" si="50"/>
        <v>0</v>
      </c>
      <c r="W39" s="556">
        <f t="shared" si="51"/>
        <v>0</v>
      </c>
      <c r="X39" s="160">
        <f t="shared" si="52"/>
        <v>0</v>
      </c>
      <c r="Y39" s="160">
        <f t="shared" si="53"/>
        <v>0</v>
      </c>
      <c r="Z39" s="338" t="str">
        <f t="shared" si="54"/>
        <v xml:space="preserve"> </v>
      </c>
      <c r="AA39" s="339" t="str">
        <f t="shared" si="55"/>
        <v xml:space="preserve"> </v>
      </c>
      <c r="AB39" s="340" t="str">
        <f t="shared" si="56"/>
        <v xml:space="preserve"> </v>
      </c>
      <c r="AC39" s="665" t="str">
        <f t="shared" si="61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7"/>
        <v>20</v>
      </c>
      <c r="D40" s="337">
        <f t="shared" si="43"/>
        <v>20</v>
      </c>
      <c r="E40" s="627">
        <f>IF($A40&gt;" ",Arbeitszeiten!B13,)</f>
        <v>0</v>
      </c>
      <c r="F40" s="628">
        <f>IF($A40&gt;" ",Arbeitszeiten!C13,)</f>
        <v>0</v>
      </c>
      <c r="G40" s="627">
        <f>IF($A40&gt;" ",Arbeitszeiten!D13,)</f>
        <v>0</v>
      </c>
      <c r="H40" s="629">
        <f>IF($A40&gt;" ",Arbeitszeiten!E13,)</f>
        <v>0</v>
      </c>
      <c r="I40" s="739">
        <f>IF($A40&gt;" ",IF(Arbeitszeiten!$H$13=0,IF(K40&gt;540,0,0),Arbeitszeiten!$F$13),0)</f>
        <v>0</v>
      </c>
      <c r="J40" s="740">
        <f>IF($A40&gt;" ",IF(Arbeitszeiten!$H$13=0,IF(AND(K40&gt;360,K40&lt;=540),0,),Arbeitszeiten!$G$13),0)</f>
        <v>0</v>
      </c>
      <c r="K40" s="253">
        <f>IF(E40="A",0,((G40*60)+H40)-((E40*60)+F40))</f>
        <v>0</v>
      </c>
      <c r="L40" s="550">
        <f t="shared" si="44"/>
        <v>0</v>
      </c>
      <c r="M40" s="551" t="str">
        <f t="shared" si="45"/>
        <v/>
      </c>
      <c r="N40" s="552" t="str">
        <f t="shared" si="46"/>
        <v/>
      </c>
      <c r="O40" s="243">
        <f t="shared" si="58"/>
        <v>0</v>
      </c>
      <c r="P40" s="550">
        <f t="shared" si="59"/>
        <v>0</v>
      </c>
      <c r="Q40" s="160">
        <f t="shared" si="60"/>
        <v>0</v>
      </c>
      <c r="R40" s="625">
        <f>IF(A40&gt;" ",Arbeitszeiten!$J$13,0)</f>
        <v>0</v>
      </c>
      <c r="S40" s="625">
        <f>IF(A40&gt;" ",Arbeitszeiten!$K$13,0)</f>
        <v>0</v>
      </c>
      <c r="T40" s="557">
        <f t="shared" si="49"/>
        <v>0</v>
      </c>
      <c r="U40" s="558">
        <f t="shared" si="49"/>
        <v>0</v>
      </c>
      <c r="V40" s="559">
        <f t="shared" si="50"/>
        <v>0</v>
      </c>
      <c r="W40" s="556">
        <f t="shared" si="51"/>
        <v>0</v>
      </c>
      <c r="X40" s="160">
        <f t="shared" si="52"/>
        <v>0</v>
      </c>
      <c r="Y40" s="160">
        <f t="shared" si="53"/>
        <v>0</v>
      </c>
      <c r="Z40" s="338" t="str">
        <f t="shared" si="54"/>
        <v xml:space="preserve"> </v>
      </c>
      <c r="AA40" s="339" t="str">
        <f t="shared" si="55"/>
        <v xml:space="preserve"> </v>
      </c>
      <c r="AB40" s="340" t="str">
        <f t="shared" si="56"/>
        <v xml:space="preserve"> </v>
      </c>
      <c r="AC40" s="665" t="str">
        <f t="shared" si="61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7"/>
        <v>21</v>
      </c>
      <c r="D41" s="337">
        <f t="shared" si="43"/>
        <v>21</v>
      </c>
      <c r="E41" s="627">
        <f>IF($A41&gt;" ",Arbeitszeiten!B14,)</f>
        <v>0</v>
      </c>
      <c r="F41" s="628">
        <f>IF($A41&gt;" ",Arbeitszeiten!C14,)</f>
        <v>0</v>
      </c>
      <c r="G41" s="627">
        <f>IF($A41&gt;" ",Arbeitszeiten!D14,)</f>
        <v>0</v>
      </c>
      <c r="H41" s="629">
        <f>IF($A41&gt;" ",Arbeitszeiten!E14,)</f>
        <v>0</v>
      </c>
      <c r="I41" s="739">
        <f>IF($A41&gt;" ",IF(Arbeitszeiten!$H$14=0,IF(K41&gt;540,0,0),Arbeitszeiten!$F$14),0)</f>
        <v>0</v>
      </c>
      <c r="J41" s="740">
        <f>IF($A41&gt;" ",IF(Arbeitszeiten!$H$14=0,IF(AND(K41&gt;360,K41&lt;=540),0,),Arbeitszeiten!$G$14),0)</f>
        <v>0</v>
      </c>
      <c r="K41" s="253">
        <f>IF(E41="A",0,((G41*60)+H41)-((E41*60)+F41))</f>
        <v>0</v>
      </c>
      <c r="L41" s="550">
        <f t="shared" si="44"/>
        <v>0</v>
      </c>
      <c r="M41" s="551" t="str">
        <f t="shared" si="45"/>
        <v/>
      </c>
      <c r="N41" s="552" t="str">
        <f t="shared" si="46"/>
        <v/>
      </c>
      <c r="O41" s="243">
        <f t="shared" si="58"/>
        <v>0</v>
      </c>
      <c r="P41" s="550">
        <f t="shared" si="59"/>
        <v>0</v>
      </c>
      <c r="Q41" s="160">
        <f t="shared" si="60"/>
        <v>0</v>
      </c>
      <c r="R41" s="625">
        <f>IF(A41&gt;" ",Arbeitszeiten!$J$14,0)</f>
        <v>0</v>
      </c>
      <c r="S41" s="625">
        <f>IF(A41&gt;" ",Arbeitszeiten!$K$14,0)</f>
        <v>0</v>
      </c>
      <c r="T41" s="557">
        <f t="shared" si="49"/>
        <v>0</v>
      </c>
      <c r="U41" s="558">
        <f t="shared" si="49"/>
        <v>0</v>
      </c>
      <c r="V41" s="559">
        <f t="shared" si="50"/>
        <v>0</v>
      </c>
      <c r="W41" s="556">
        <f t="shared" si="51"/>
        <v>0</v>
      </c>
      <c r="X41" s="160">
        <f t="shared" si="52"/>
        <v>0</v>
      </c>
      <c r="Y41" s="160">
        <f t="shared" si="53"/>
        <v>0</v>
      </c>
      <c r="Z41" s="338" t="str">
        <f t="shared" si="54"/>
        <v xml:space="preserve"> </v>
      </c>
      <c r="AA41" s="339" t="str">
        <f t="shared" si="55"/>
        <v xml:space="preserve"> </v>
      </c>
      <c r="AB41" s="340" t="str">
        <f t="shared" si="56"/>
        <v xml:space="preserve"> </v>
      </c>
      <c r="AC41" s="665" t="str">
        <f t="shared" si="61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2"/>
        <v>0</v>
      </c>
      <c r="Y42" s="160">
        <f t="shared" si="53"/>
        <v>0</v>
      </c>
      <c r="Z42" s="379"/>
      <c r="AA42" s="380"/>
      <c r="AB42" s="381"/>
      <c r="AC42" s="665" t="str">
        <f t="shared" si="22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2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22</v>
      </c>
      <c r="D45" s="337">
        <f t="shared" ref="D45:D51" si="62">IF($G$5=0," ",IF(C45=0," ",C45))</f>
        <v>22</v>
      </c>
      <c r="E45" s="627">
        <f>IF($A45&gt;" ",Arbeitszeiten!B8,)</f>
        <v>0</v>
      </c>
      <c r="F45" s="628">
        <f>IF($A45&gt;" ",Arbeitszeiten!C8,)</f>
        <v>0</v>
      </c>
      <c r="G45" s="627">
        <f>IF($A45&gt;" ",Arbeitszeiten!D8,)</f>
        <v>0</v>
      </c>
      <c r="H45" s="629">
        <f>IF($A45&gt;" ",Arbeitszeiten!E8,)</f>
        <v>0</v>
      </c>
      <c r="I45" s="739">
        <f>IF($A45&gt;" ",IF(Arbeitszeiten!$H$8=0,IF(K45&gt;540,0,0),Arbeitszeiten!$F$8),0)</f>
        <v>0</v>
      </c>
      <c r="J45" s="740">
        <f>IF($A45&gt;" ",IF(Arbeitszeiten!$H$8=0,IF(AND(K45&gt;360,K45&lt;=540),0,),Arbeitszeiten!$G$8),0)</f>
        <v>0</v>
      </c>
      <c r="K45" s="253">
        <f>((G45*60)+H45)-((E45*60)+F45)</f>
        <v>0</v>
      </c>
      <c r="L45" s="550">
        <f t="shared" ref="L45:L51" si="63">(I45*60)+J45</f>
        <v>0</v>
      </c>
      <c r="M45" s="551" t="str">
        <f t="shared" ref="M45:M51" si="64">IF(E45=0,"",P45)</f>
        <v/>
      </c>
      <c r="N45" s="552" t="str">
        <f t="shared" ref="N45:N51" si="65">IF(E45=0,"",Q45)</f>
        <v/>
      </c>
      <c r="O45" s="243">
        <f>IF(A45&gt;" ",IF(E45="A",0,IF(E45="F",V45,IF(E45="U",V45,IF(OR(E45="K",E45="B"),V45,K45-L45)))),0)</f>
        <v>0</v>
      </c>
      <c r="P45" s="550">
        <f t="shared" ref="P45" si="66">INT(O45/60)</f>
        <v>0</v>
      </c>
      <c r="Q45" s="160">
        <f t="shared" ref="Q45" si="67">ROUND(MOD(O45,60),0)</f>
        <v>0</v>
      </c>
      <c r="R45" s="625">
        <f>IF(A45&gt;" ",Arbeitszeiten!$J$8,0)</f>
        <v>0</v>
      </c>
      <c r="S45" s="625">
        <f>IF(A45&gt;" ",Arbeitszeiten!$K$8,0)</f>
        <v>0</v>
      </c>
      <c r="T45" s="553">
        <f t="shared" ref="T45:U51" si="68">R45</f>
        <v>0</v>
      </c>
      <c r="U45" s="554">
        <f t="shared" si="68"/>
        <v>0</v>
      </c>
      <c r="V45" s="555">
        <f t="shared" ref="V45:V51" si="69">(T45*60)+U45</f>
        <v>0</v>
      </c>
      <c r="W45" s="556">
        <f t="shared" ref="W45:W51" si="70">IF(E45=0,0,O45-V45)</f>
        <v>0</v>
      </c>
      <c r="X45" s="160">
        <f t="shared" ref="X45:X52" si="71">IF(W45&lt;0,INT((W45*(-1))/60),INT(W45/60))</f>
        <v>0</v>
      </c>
      <c r="Y45" s="160">
        <f t="shared" ref="Y45:Y52" si="72">IF(W45&lt;0,MOD(W45*(-1),60),MOD(W45,60))</f>
        <v>0</v>
      </c>
      <c r="Z45" s="338" t="str">
        <f t="shared" ref="Z45:Z51" si="73">IF(E45=0," ",IF(W45&lt;0,"-",IF(W45&gt;0,"+","")))</f>
        <v xml:space="preserve"> </v>
      </c>
      <c r="AA45" s="339" t="str">
        <f t="shared" ref="AA45:AA51" si="74">IF(E45=0," ",IF(X45&lt;0,(X45*(-1)),X45))</f>
        <v xml:space="preserve"> </v>
      </c>
      <c r="AB45" s="340" t="str">
        <f t="shared" ref="AB45:AB51" si="75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6">IF((C45+1)&gt;AnzahlTage,0,C45+1)</f>
        <v>23</v>
      </c>
      <c r="D46" s="337">
        <f t="shared" si="62"/>
        <v>23</v>
      </c>
      <c r="E46" s="627">
        <f>IF($A46&gt;" ",Arbeitszeiten!B9,)</f>
        <v>0</v>
      </c>
      <c r="F46" s="628">
        <f>IF($A46&gt;" ",Arbeitszeiten!C9,)</f>
        <v>0</v>
      </c>
      <c r="G46" s="627">
        <f>IF($A46&gt;" ",Arbeitszeiten!D9,)</f>
        <v>0</v>
      </c>
      <c r="H46" s="629">
        <f>IF($A46&gt;" ",Arbeitszeiten!E9,)</f>
        <v>0</v>
      </c>
      <c r="I46" s="739">
        <f>IF($A46&gt;" ",IF(Arbeitszeiten!$H$9=0,IF(K46&gt;540,0,0),Arbeitszeiten!$F$9),0)</f>
        <v>0</v>
      </c>
      <c r="J46" s="740">
        <f>IF($A46&gt;" ",IF(Arbeitszeiten!$H$9=0,IF(AND(K46&gt;360,K46&lt;=540),0,),Arbeitszeiten!$G$9),0)</f>
        <v>0</v>
      </c>
      <c r="K46" s="253">
        <f>((G46*60)+H46)-((E46*60)+F46)</f>
        <v>0</v>
      </c>
      <c r="L46" s="550">
        <f t="shared" si="63"/>
        <v>0</v>
      </c>
      <c r="M46" s="551" t="str">
        <f t="shared" si="64"/>
        <v/>
      </c>
      <c r="N46" s="552" t="str">
        <f t="shared" si="65"/>
        <v/>
      </c>
      <c r="O46" s="243">
        <f t="shared" ref="O46:O51" si="77">IF(A46&gt;" ",IF(E46="A",0,IF(E46="F",V46,IF(E46="U",V46,IF(OR(E46="K",E46="B"),V46,K46-L46)))),0)</f>
        <v>0</v>
      </c>
      <c r="P46" s="550">
        <f t="shared" ref="P46:P51" si="78">INT(O46/60)</f>
        <v>0</v>
      </c>
      <c r="Q46" s="160">
        <f t="shared" ref="Q46:Q51" si="79">ROUND(MOD(O46,60),0)</f>
        <v>0</v>
      </c>
      <c r="R46" s="625">
        <f>IF(A46&gt;" ",Arbeitszeiten!$J$9,0)</f>
        <v>0</v>
      </c>
      <c r="S46" s="625">
        <f>IF(A46&gt;" ",Arbeitszeiten!$K$9,0)</f>
        <v>0</v>
      </c>
      <c r="T46" s="553">
        <f t="shared" si="68"/>
        <v>0</v>
      </c>
      <c r="U46" s="554">
        <f t="shared" si="68"/>
        <v>0</v>
      </c>
      <c r="V46" s="555">
        <f t="shared" si="69"/>
        <v>0</v>
      </c>
      <c r="W46" s="556">
        <f t="shared" si="70"/>
        <v>0</v>
      </c>
      <c r="X46" s="160">
        <f t="shared" si="71"/>
        <v>0</v>
      </c>
      <c r="Y46" s="160">
        <f t="shared" si="72"/>
        <v>0</v>
      </c>
      <c r="Z46" s="338" t="str">
        <f t="shared" si="73"/>
        <v xml:space="preserve"> </v>
      </c>
      <c r="AA46" s="339" t="str">
        <f t="shared" si="74"/>
        <v xml:space="preserve"> </v>
      </c>
      <c r="AB46" s="340" t="str">
        <f t="shared" si="75"/>
        <v xml:space="preserve"> </v>
      </c>
      <c r="AC46" s="665" t="str">
        <f t="shared" ref="AC46:AC51" si="80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6"/>
        <v>24</v>
      </c>
      <c r="D47" s="337">
        <f t="shared" si="62"/>
        <v>24</v>
      </c>
      <c r="E47" s="627">
        <f>IF($A47&gt;" ",Arbeitszeiten!B10,)</f>
        <v>0</v>
      </c>
      <c r="F47" s="628">
        <f>IF($A47&gt;" ",Arbeitszeiten!C10,)</f>
        <v>0</v>
      </c>
      <c r="G47" s="627">
        <f>IF($A47&gt;" ",Arbeitszeiten!D10,)</f>
        <v>0</v>
      </c>
      <c r="H47" s="629">
        <f>IF($A47&gt;" ",Arbeitszeiten!E10,)</f>
        <v>0</v>
      </c>
      <c r="I47" s="739">
        <f>IF($A47&gt;" ",IF(Arbeitszeiten!$H$10=0,IF(K47&gt;540,0,0),Arbeitszeiten!$F$10),0)</f>
        <v>0</v>
      </c>
      <c r="J47" s="740">
        <f>IF($A47&gt;" ",IF(Arbeitszeiten!$H$10=0,IF(AND(K47&gt;360,K47&lt;=540),0,),Arbeitszeiten!$G$10),0)</f>
        <v>0</v>
      </c>
      <c r="K47" s="253">
        <f>((G47*60)+H47)-((E47*60)+F47)</f>
        <v>0</v>
      </c>
      <c r="L47" s="550">
        <f t="shared" si="63"/>
        <v>0</v>
      </c>
      <c r="M47" s="551" t="str">
        <f t="shared" si="64"/>
        <v/>
      </c>
      <c r="N47" s="552" t="str">
        <f t="shared" si="65"/>
        <v/>
      </c>
      <c r="O47" s="243">
        <f t="shared" si="77"/>
        <v>0</v>
      </c>
      <c r="P47" s="550">
        <f t="shared" si="78"/>
        <v>0</v>
      </c>
      <c r="Q47" s="160">
        <f t="shared" si="79"/>
        <v>0</v>
      </c>
      <c r="R47" s="625">
        <f>IF(A47&gt;" ",Arbeitszeiten!$J$10,0)</f>
        <v>0</v>
      </c>
      <c r="S47" s="625">
        <f>IF(A47&gt;" ",Arbeitszeiten!$K$10,0)</f>
        <v>0</v>
      </c>
      <c r="T47" s="553">
        <f t="shared" si="68"/>
        <v>0</v>
      </c>
      <c r="U47" s="554">
        <f t="shared" si="68"/>
        <v>0</v>
      </c>
      <c r="V47" s="555">
        <f t="shared" si="69"/>
        <v>0</v>
      </c>
      <c r="W47" s="556">
        <f t="shared" si="70"/>
        <v>0</v>
      </c>
      <c r="X47" s="160">
        <f t="shared" si="71"/>
        <v>0</v>
      </c>
      <c r="Y47" s="160">
        <f t="shared" si="72"/>
        <v>0</v>
      </c>
      <c r="Z47" s="338" t="str">
        <f t="shared" si="73"/>
        <v xml:space="preserve"> </v>
      </c>
      <c r="AA47" s="339" t="str">
        <f t="shared" si="74"/>
        <v xml:space="preserve"> </v>
      </c>
      <c r="AB47" s="340" t="str">
        <f t="shared" si="75"/>
        <v xml:space="preserve"> </v>
      </c>
      <c r="AC47" s="665" t="str">
        <f t="shared" si="80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6"/>
        <v>25</v>
      </c>
      <c r="D48" s="337">
        <f t="shared" si="62"/>
        <v>25</v>
      </c>
      <c r="E48" s="627">
        <f>IF($A48&gt;" ",Arbeitszeiten!B11,)</f>
        <v>0</v>
      </c>
      <c r="F48" s="628">
        <f>IF($A48&gt;" ",Arbeitszeiten!C11,)</f>
        <v>0</v>
      </c>
      <c r="G48" s="627">
        <f>IF($A48&gt;" ",Arbeitszeiten!D11,)</f>
        <v>0</v>
      </c>
      <c r="H48" s="629">
        <f>IF($A48&gt;" ",Arbeitszeiten!E11,)</f>
        <v>0</v>
      </c>
      <c r="I48" s="739">
        <f>IF($A48&gt;" ",IF(Arbeitszeiten!$H$11=0,IF(K48&gt;540,0,0),Arbeitszeiten!$F$11),0)</f>
        <v>0</v>
      </c>
      <c r="J48" s="740">
        <f>IF($A48&gt;" ",IF(Arbeitszeiten!$H$11=0,IF(AND(K48&gt;360,K48&lt;=540),0,),Arbeitszeiten!$G$11),0)</f>
        <v>0</v>
      </c>
      <c r="K48" s="253">
        <f>((G48*60)+H48)-((E48*60)+F48)</f>
        <v>0</v>
      </c>
      <c r="L48" s="550">
        <f t="shared" si="63"/>
        <v>0</v>
      </c>
      <c r="M48" s="551" t="str">
        <f t="shared" si="64"/>
        <v/>
      </c>
      <c r="N48" s="552" t="str">
        <f t="shared" si="65"/>
        <v/>
      </c>
      <c r="O48" s="243">
        <f t="shared" si="77"/>
        <v>0</v>
      </c>
      <c r="P48" s="550">
        <f t="shared" si="78"/>
        <v>0</v>
      </c>
      <c r="Q48" s="160">
        <f t="shared" si="79"/>
        <v>0</v>
      </c>
      <c r="R48" s="625">
        <f>IF(A48&gt;" ",Arbeitszeiten!$J$11,0)</f>
        <v>0</v>
      </c>
      <c r="S48" s="625">
        <f>IF(A48&gt;" ",Arbeitszeiten!$K$11,0)</f>
        <v>0</v>
      </c>
      <c r="T48" s="553">
        <f t="shared" si="68"/>
        <v>0</v>
      </c>
      <c r="U48" s="554">
        <f t="shared" si="68"/>
        <v>0</v>
      </c>
      <c r="V48" s="555">
        <f t="shared" si="69"/>
        <v>0</v>
      </c>
      <c r="W48" s="556">
        <f t="shared" si="70"/>
        <v>0</v>
      </c>
      <c r="X48" s="160">
        <f t="shared" si="71"/>
        <v>0</v>
      </c>
      <c r="Y48" s="160">
        <f t="shared" si="72"/>
        <v>0</v>
      </c>
      <c r="Z48" s="338" t="str">
        <f t="shared" si="73"/>
        <v xml:space="preserve"> </v>
      </c>
      <c r="AA48" s="339" t="str">
        <f t="shared" si="74"/>
        <v xml:space="preserve"> </v>
      </c>
      <c r="AB48" s="340" t="str">
        <f t="shared" si="75"/>
        <v xml:space="preserve"> </v>
      </c>
      <c r="AC48" s="665" t="str">
        <f t="shared" si="80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6"/>
        <v>26</v>
      </c>
      <c r="D49" s="337">
        <f t="shared" si="62"/>
        <v>26</v>
      </c>
      <c r="E49" s="627">
        <f>IF($A49&gt;" ",Arbeitszeiten!B12,)</f>
        <v>0</v>
      </c>
      <c r="F49" s="628">
        <f>IF($A49&gt;" ",Arbeitszeiten!C12,)</f>
        <v>0</v>
      </c>
      <c r="G49" s="627">
        <f>IF($A49&gt;" ",Arbeitszeiten!D12,)</f>
        <v>0</v>
      </c>
      <c r="H49" s="629">
        <f>IF($A49&gt;" ",Arbeitszeiten!E12,)</f>
        <v>0</v>
      </c>
      <c r="I49" s="739">
        <f>IF($A49&gt;" ",IF(Arbeitszeiten!$H$12=0,IF(K49&gt;540,0,0),Arbeitszeiten!$F$12),0)</f>
        <v>0</v>
      </c>
      <c r="J49" s="740">
        <f>IF($A49&gt;" ",IF(Arbeitszeiten!$H$12=0,IF(AND(K49&gt;360,K49&lt;=540),0,),Arbeitszeiten!$G$12),0)</f>
        <v>0</v>
      </c>
      <c r="K49" s="253">
        <f>((G49*60)+H49)-((E49*60)+F49)</f>
        <v>0</v>
      </c>
      <c r="L49" s="550">
        <f t="shared" si="63"/>
        <v>0</v>
      </c>
      <c r="M49" s="551" t="str">
        <f t="shared" si="64"/>
        <v/>
      </c>
      <c r="N49" s="552" t="str">
        <f t="shared" si="65"/>
        <v/>
      </c>
      <c r="O49" s="243">
        <f t="shared" si="77"/>
        <v>0</v>
      </c>
      <c r="P49" s="550">
        <f t="shared" si="78"/>
        <v>0</v>
      </c>
      <c r="Q49" s="160">
        <f t="shared" si="79"/>
        <v>0</v>
      </c>
      <c r="R49" s="625">
        <f>IF(A49&gt;" ",Arbeitszeiten!$J$12,0)</f>
        <v>0</v>
      </c>
      <c r="S49" s="625">
        <f>IF(A49&gt;" ",Arbeitszeiten!$K$12,0)</f>
        <v>0</v>
      </c>
      <c r="T49" s="557">
        <f t="shared" si="68"/>
        <v>0</v>
      </c>
      <c r="U49" s="558">
        <f t="shared" si="68"/>
        <v>0</v>
      </c>
      <c r="V49" s="559">
        <f t="shared" si="69"/>
        <v>0</v>
      </c>
      <c r="W49" s="556">
        <f t="shared" si="70"/>
        <v>0</v>
      </c>
      <c r="X49" s="160">
        <f t="shared" si="71"/>
        <v>0</v>
      </c>
      <c r="Y49" s="160">
        <f t="shared" si="72"/>
        <v>0</v>
      </c>
      <c r="Z49" s="338" t="str">
        <f t="shared" si="73"/>
        <v xml:space="preserve"> </v>
      </c>
      <c r="AA49" s="339" t="str">
        <f t="shared" si="74"/>
        <v xml:space="preserve"> </v>
      </c>
      <c r="AB49" s="340" t="str">
        <f t="shared" si="75"/>
        <v xml:space="preserve"> </v>
      </c>
      <c r="AC49" s="665" t="str">
        <f t="shared" si="80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6"/>
        <v>27</v>
      </c>
      <c r="D50" s="337">
        <f t="shared" si="62"/>
        <v>27</v>
      </c>
      <c r="E50" s="627">
        <f>IF($A50&gt;" ",Arbeitszeiten!B13,)</f>
        <v>0</v>
      </c>
      <c r="F50" s="628">
        <f>IF($A50&gt;" ",Arbeitszeiten!C13,)</f>
        <v>0</v>
      </c>
      <c r="G50" s="627">
        <f>IF($A50&gt;" ",Arbeitszeiten!D13,)</f>
        <v>0</v>
      </c>
      <c r="H50" s="629">
        <f>IF($A50&gt;" ",Arbeitszeiten!E13,)</f>
        <v>0</v>
      </c>
      <c r="I50" s="739">
        <f>IF($A50&gt;" ",IF(Arbeitszeiten!$H$13=0,IF(K50&gt;540,0,0),Arbeitszeiten!$F$13),0)</f>
        <v>0</v>
      </c>
      <c r="J50" s="740">
        <f>IF($A50&gt;" ",IF(Arbeitszeiten!$H$13=0,IF(AND(K50&gt;360,K50&lt;=540),0,),Arbeitszeiten!$G$13),0)</f>
        <v>0</v>
      </c>
      <c r="K50" s="253">
        <f>IF(E50="A",0,((G50*60)+H50)-((E50*60)+F50))</f>
        <v>0</v>
      </c>
      <c r="L50" s="550">
        <f t="shared" si="63"/>
        <v>0</v>
      </c>
      <c r="M50" s="551" t="str">
        <f t="shared" si="64"/>
        <v/>
      </c>
      <c r="N50" s="552" t="str">
        <f t="shared" si="65"/>
        <v/>
      </c>
      <c r="O50" s="243">
        <f t="shared" si="77"/>
        <v>0</v>
      </c>
      <c r="P50" s="550">
        <f t="shared" si="78"/>
        <v>0</v>
      </c>
      <c r="Q50" s="160">
        <f t="shared" si="79"/>
        <v>0</v>
      </c>
      <c r="R50" s="625">
        <f>IF(A50&gt;" ",Arbeitszeiten!$J$13,0)</f>
        <v>0</v>
      </c>
      <c r="S50" s="625">
        <f>IF(A50&gt;" ",Arbeitszeiten!$K$13,0)</f>
        <v>0</v>
      </c>
      <c r="T50" s="557">
        <f t="shared" si="68"/>
        <v>0</v>
      </c>
      <c r="U50" s="558">
        <f t="shared" si="68"/>
        <v>0</v>
      </c>
      <c r="V50" s="559">
        <f t="shared" si="69"/>
        <v>0</v>
      </c>
      <c r="W50" s="556">
        <f t="shared" si="70"/>
        <v>0</v>
      </c>
      <c r="X50" s="160">
        <f t="shared" si="71"/>
        <v>0</v>
      </c>
      <c r="Y50" s="160">
        <f t="shared" si="72"/>
        <v>0</v>
      </c>
      <c r="Z50" s="338" t="str">
        <f t="shared" si="73"/>
        <v xml:space="preserve"> </v>
      </c>
      <c r="AA50" s="339" t="str">
        <f t="shared" si="74"/>
        <v xml:space="preserve"> </v>
      </c>
      <c r="AB50" s="340" t="str">
        <f t="shared" si="75"/>
        <v xml:space="preserve"> </v>
      </c>
      <c r="AC50" s="665" t="str">
        <f t="shared" si="80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6"/>
        <v>28</v>
      </c>
      <c r="D51" s="337">
        <f t="shared" si="62"/>
        <v>28</v>
      </c>
      <c r="E51" s="627">
        <f>IF($A51&gt;" ",Arbeitszeiten!B14,)</f>
        <v>0</v>
      </c>
      <c r="F51" s="628">
        <f>IF($A51&gt;" ",Arbeitszeiten!C14,)</f>
        <v>0</v>
      </c>
      <c r="G51" s="627">
        <f>IF($A51&gt;" ",Arbeitszeiten!D14,)</f>
        <v>0</v>
      </c>
      <c r="H51" s="629">
        <f>IF($A51&gt;" ",Arbeitszeiten!E14,)</f>
        <v>0</v>
      </c>
      <c r="I51" s="739">
        <f>IF($A51&gt;" ",IF(Arbeitszeiten!$H$14=0,IF(K51&gt;540,0,0),Arbeitszeiten!$F$14),0)</f>
        <v>0</v>
      </c>
      <c r="J51" s="740">
        <f>IF($A51&gt;" ",IF(Arbeitszeiten!$H$14=0,IF(AND(K51&gt;360,K51&lt;=540),0,),Arbeitszeiten!$G$14),0)</f>
        <v>0</v>
      </c>
      <c r="K51" s="253">
        <f>IF(E51="A",0,((G51*60)+H51)-((E51*60)+F51))</f>
        <v>0</v>
      </c>
      <c r="L51" s="550">
        <f t="shared" si="63"/>
        <v>0</v>
      </c>
      <c r="M51" s="551" t="str">
        <f t="shared" si="64"/>
        <v/>
      </c>
      <c r="N51" s="552" t="str">
        <f t="shared" si="65"/>
        <v/>
      </c>
      <c r="O51" s="243">
        <f t="shared" si="77"/>
        <v>0</v>
      </c>
      <c r="P51" s="550">
        <f t="shared" si="78"/>
        <v>0</v>
      </c>
      <c r="Q51" s="160">
        <f t="shared" si="79"/>
        <v>0</v>
      </c>
      <c r="R51" s="625">
        <f>IF(A51&gt;" ",Arbeitszeiten!$J$14,0)</f>
        <v>0</v>
      </c>
      <c r="S51" s="625">
        <f>IF(A51&gt;" ",Arbeitszeiten!$K$14,0)</f>
        <v>0</v>
      </c>
      <c r="T51" s="557">
        <f t="shared" si="68"/>
        <v>0</v>
      </c>
      <c r="U51" s="558">
        <f t="shared" si="68"/>
        <v>0</v>
      </c>
      <c r="V51" s="559">
        <f t="shared" si="69"/>
        <v>0</v>
      </c>
      <c r="W51" s="556">
        <f t="shared" si="70"/>
        <v>0</v>
      </c>
      <c r="X51" s="160">
        <f t="shared" si="71"/>
        <v>0</v>
      </c>
      <c r="Y51" s="160">
        <f t="shared" si="72"/>
        <v>0</v>
      </c>
      <c r="Z51" s="338" t="str">
        <f t="shared" si="73"/>
        <v xml:space="preserve"> </v>
      </c>
      <c r="AA51" s="339" t="str">
        <f t="shared" si="74"/>
        <v xml:space="preserve"> </v>
      </c>
      <c r="AB51" s="340" t="str">
        <f t="shared" si="75"/>
        <v xml:space="preserve"> </v>
      </c>
      <c r="AC51" s="665" t="str">
        <f t="shared" si="80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71"/>
        <v>0</v>
      </c>
      <c r="Y52" s="160">
        <f t="shared" si="72"/>
        <v>0</v>
      </c>
      <c r="Z52" s="379"/>
      <c r="AA52" s="380"/>
      <c r="AB52" s="381"/>
      <c r="AC52" s="665" t="str">
        <f t="shared" si="22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2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29</v>
      </c>
      <c r="D55" s="337">
        <f t="shared" ref="D55:D61" si="81">IF($G$5=0," ",IF(C55=0," ",C55))</f>
        <v>29</v>
      </c>
      <c r="E55" s="627">
        <f>IF($A55&gt;" ",Arbeitszeiten!B8,)</f>
        <v>0</v>
      </c>
      <c r="F55" s="628">
        <f>IF($A55&gt;" ",Arbeitszeiten!C8,)</f>
        <v>0</v>
      </c>
      <c r="G55" s="627">
        <f>IF($A55&gt;" ",Arbeitszeiten!D8,)</f>
        <v>0</v>
      </c>
      <c r="H55" s="629">
        <f>IF($A55&gt;" ",Arbeitszeiten!E8,)</f>
        <v>0</v>
      </c>
      <c r="I55" s="739">
        <f>IF($A55&gt;" ",IF(Arbeitszeiten!$H$8=0,IF(K55&gt;540,0,0),Arbeitszeiten!$F$8),0)</f>
        <v>0</v>
      </c>
      <c r="J55" s="740">
        <f>IF($A55&gt;" ",IF(Arbeitszeiten!$H$8=0,IF(AND(K55&gt;360,K55&lt;=540),0,),Arbeitszeiten!$G$8),0)</f>
        <v>0</v>
      </c>
      <c r="K55" s="253">
        <f>((G55*60)+H55)-((E55*60)+F55)</f>
        <v>0</v>
      </c>
      <c r="L55" s="550">
        <f t="shared" ref="L55:L61" si="82">(I55*60)+J55</f>
        <v>0</v>
      </c>
      <c r="M55" s="551" t="str">
        <f t="shared" ref="M55:M61" si="83">IF(E55=0,"",P55)</f>
        <v/>
      </c>
      <c r="N55" s="552" t="str">
        <f t="shared" ref="N55:N61" si="84">IF(E55=0,"",Q55)</f>
        <v/>
      </c>
      <c r="O55" s="243">
        <f>IF(A55&gt;" ",IF(E55="A",0,IF(E55="F",V55,IF(E55="U",V55,IF(OR(E55="K",E55="B"),V55,K55-L55)))),0)</f>
        <v>0</v>
      </c>
      <c r="P55" s="550">
        <f t="shared" ref="P55" si="85">INT(O55/60)</f>
        <v>0</v>
      </c>
      <c r="Q55" s="160">
        <f t="shared" ref="Q55" si="86">ROUND(MOD(O55,60),0)</f>
        <v>0</v>
      </c>
      <c r="R55" s="625">
        <f>IF(A55&gt;" ",Arbeitszeiten!$J$8,0)</f>
        <v>0</v>
      </c>
      <c r="S55" s="625">
        <f>IF(A55&gt;" ",Arbeitszeiten!$K$8,0)</f>
        <v>0</v>
      </c>
      <c r="T55" s="553">
        <f t="shared" ref="T55:U61" si="87">R55</f>
        <v>0</v>
      </c>
      <c r="U55" s="554">
        <f t="shared" si="87"/>
        <v>0</v>
      </c>
      <c r="V55" s="555">
        <f t="shared" ref="V55:V61" si="88">(T55*60)+U55</f>
        <v>0</v>
      </c>
      <c r="W55" s="556">
        <f t="shared" ref="W55:W61" si="89">IF(E55=0,0,O55-V55)</f>
        <v>0</v>
      </c>
      <c r="X55" s="160">
        <f t="shared" ref="X55:X62" si="90">IF(W55&lt;0,INT((W55*(-1))/60),INT(W55/60))</f>
        <v>0</v>
      </c>
      <c r="Y55" s="160">
        <f t="shared" ref="Y55:Y62" si="91">IF(W55&lt;0,MOD(W55*(-1),60),MOD(W55,60))</f>
        <v>0</v>
      </c>
      <c r="Z55" s="338" t="str">
        <f t="shared" ref="Z55:Z61" si="92">IF(E55=0," ",IF(W55&lt;0,"-",IF(W55&gt;0,"+","")))</f>
        <v xml:space="preserve"> </v>
      </c>
      <c r="AA55" s="339" t="str">
        <f t="shared" ref="AA55:AA61" si="93">IF(E55=0," ",IF(X55&lt;0,(X55*(-1)),X55))</f>
        <v xml:space="preserve"> </v>
      </c>
      <c r="AB55" s="340" t="str">
        <f t="shared" ref="AB55:AB61" si="94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5">IF((C55+1)&gt;AnzahlTage,0,IF(C55+1&lt;7,0,C55+1))</f>
        <v>30</v>
      </c>
      <c r="D56" s="337">
        <f t="shared" si="81"/>
        <v>30</v>
      </c>
      <c r="E56" s="627">
        <f>IF($A56&gt;" ",Arbeitszeiten!B9,)</f>
        <v>0</v>
      </c>
      <c r="F56" s="628">
        <f>IF($A56&gt;" ",Arbeitszeiten!C9,)</f>
        <v>0</v>
      </c>
      <c r="G56" s="627">
        <f>IF($A56&gt;" ",Arbeitszeiten!D9,)</f>
        <v>0</v>
      </c>
      <c r="H56" s="629">
        <f>IF($A56&gt;" ",Arbeitszeiten!E9,)</f>
        <v>0</v>
      </c>
      <c r="I56" s="739">
        <f>IF($A56&gt;" ",IF(Arbeitszeiten!$H$9=0,IF(K56&gt;540,0,0),Arbeitszeiten!$F$9),0)</f>
        <v>0</v>
      </c>
      <c r="J56" s="740">
        <f>IF($A56&gt;" ",IF(Arbeitszeiten!$H$9=0,IF(AND(K56&gt;360,K56&lt;=540),0,),Arbeitszeiten!$G$9),0)</f>
        <v>0</v>
      </c>
      <c r="K56" s="253">
        <f>((G56*60)+H56)-((E56*60)+F56)</f>
        <v>0</v>
      </c>
      <c r="L56" s="550">
        <f t="shared" si="82"/>
        <v>0</v>
      </c>
      <c r="M56" s="551" t="str">
        <f t="shared" si="83"/>
        <v/>
      </c>
      <c r="N56" s="552" t="str">
        <f t="shared" si="84"/>
        <v/>
      </c>
      <c r="O56" s="243">
        <f t="shared" ref="O56:O61" si="96">IF(A56&gt;" ",IF(E56="A",0,IF(E56="F",V56,IF(E56="U",V56,IF(OR(E56="K",E56="B"),V56,K56-L56)))),0)</f>
        <v>0</v>
      </c>
      <c r="P56" s="550">
        <f t="shared" ref="P56:P61" si="97">INT(O56/60)</f>
        <v>0</v>
      </c>
      <c r="Q56" s="160">
        <f t="shared" ref="Q56:Q61" si="98">ROUND(MOD(O56,60),0)</f>
        <v>0</v>
      </c>
      <c r="R56" s="625">
        <f>IF(A56&gt;" ",Arbeitszeiten!$J$9,0)</f>
        <v>0</v>
      </c>
      <c r="S56" s="625">
        <f>IF(A56&gt;" ",Arbeitszeiten!$K$9,0)</f>
        <v>0</v>
      </c>
      <c r="T56" s="553">
        <f t="shared" si="87"/>
        <v>0</v>
      </c>
      <c r="U56" s="554">
        <f t="shared" si="87"/>
        <v>0</v>
      </c>
      <c r="V56" s="555">
        <f t="shared" si="88"/>
        <v>0</v>
      </c>
      <c r="W56" s="556">
        <f t="shared" si="89"/>
        <v>0</v>
      </c>
      <c r="X56" s="160">
        <f t="shared" si="90"/>
        <v>0</v>
      </c>
      <c r="Y56" s="160">
        <f t="shared" si="91"/>
        <v>0</v>
      </c>
      <c r="Z56" s="338" t="str">
        <f t="shared" si="92"/>
        <v xml:space="preserve"> </v>
      </c>
      <c r="AA56" s="339" t="str">
        <f t="shared" si="93"/>
        <v xml:space="preserve"> </v>
      </c>
      <c r="AB56" s="340" t="str">
        <f t="shared" si="94"/>
        <v xml:space="preserve"> </v>
      </c>
      <c r="AC56" s="665" t="str">
        <f t="shared" ref="AC56:AC61" si="99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5"/>
        <v>31</v>
      </c>
      <c r="D57" s="337">
        <f t="shared" si="81"/>
        <v>31</v>
      </c>
      <c r="E57" s="627">
        <f>IF($A57&gt;" ",Arbeitszeiten!B10,)</f>
        <v>0</v>
      </c>
      <c r="F57" s="628">
        <f>IF($A57&gt;" ",Arbeitszeiten!C10,)</f>
        <v>0</v>
      </c>
      <c r="G57" s="627">
        <f>IF($A57&gt;" ",Arbeitszeiten!D10,)</f>
        <v>0</v>
      </c>
      <c r="H57" s="629">
        <f>IF($A57&gt;" ",Arbeitszeiten!E10,)</f>
        <v>0</v>
      </c>
      <c r="I57" s="739">
        <f>IF($A57&gt;" ",IF(Arbeitszeiten!$H$10=0,IF(K57&gt;540,0,0),Arbeitszeiten!$F$10),0)</f>
        <v>0</v>
      </c>
      <c r="J57" s="740">
        <f>IF($A57&gt;" ",IF(Arbeitszeiten!$H$10=0,IF(AND(K57&gt;360,K57&lt;=540),0,),Arbeitszeiten!$G$10),0)</f>
        <v>0</v>
      </c>
      <c r="K57" s="253">
        <f>((G57*60)+H57)-((E57*60)+F57)</f>
        <v>0</v>
      </c>
      <c r="L57" s="550">
        <f t="shared" si="82"/>
        <v>0</v>
      </c>
      <c r="M57" s="551" t="str">
        <f t="shared" si="83"/>
        <v/>
      </c>
      <c r="N57" s="552" t="str">
        <f t="shared" si="84"/>
        <v/>
      </c>
      <c r="O57" s="243">
        <f t="shared" si="96"/>
        <v>0</v>
      </c>
      <c r="P57" s="550">
        <f t="shared" si="97"/>
        <v>0</v>
      </c>
      <c r="Q57" s="160">
        <f t="shared" si="98"/>
        <v>0</v>
      </c>
      <c r="R57" s="625">
        <f>IF(A57&gt;" ",Arbeitszeiten!$J$10,0)</f>
        <v>0</v>
      </c>
      <c r="S57" s="625">
        <f>IF(A57&gt;" ",Arbeitszeiten!$K$10,0)</f>
        <v>0</v>
      </c>
      <c r="T57" s="553">
        <f t="shared" si="87"/>
        <v>0</v>
      </c>
      <c r="U57" s="554">
        <f t="shared" si="87"/>
        <v>0</v>
      </c>
      <c r="V57" s="555">
        <f t="shared" si="88"/>
        <v>0</v>
      </c>
      <c r="W57" s="556">
        <f t="shared" si="89"/>
        <v>0</v>
      </c>
      <c r="X57" s="160">
        <f t="shared" si="90"/>
        <v>0</v>
      </c>
      <c r="Y57" s="160">
        <f t="shared" si="91"/>
        <v>0</v>
      </c>
      <c r="Z57" s="338" t="str">
        <f t="shared" si="92"/>
        <v xml:space="preserve"> </v>
      </c>
      <c r="AA57" s="339" t="str">
        <f t="shared" si="93"/>
        <v xml:space="preserve"> </v>
      </c>
      <c r="AB57" s="340" t="str">
        <f t="shared" si="94"/>
        <v xml:space="preserve"> </v>
      </c>
      <c r="AC57" s="665" t="str">
        <f t="shared" si="99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 xml:space="preserve"> </v>
      </c>
      <c r="B58" s="392"/>
      <c r="C58" s="143">
        <f t="shared" si="95"/>
        <v>0</v>
      </c>
      <c r="D58" s="337" t="str">
        <f t="shared" si="81"/>
        <v xml:space="preserve"> </v>
      </c>
      <c r="E58" s="627">
        <f>IF($A58&gt;" ",Arbeitszeiten!B11,)</f>
        <v>0</v>
      </c>
      <c r="F58" s="628">
        <f>IF($A58&gt;" ",Arbeitszeiten!C11,)</f>
        <v>0</v>
      </c>
      <c r="G58" s="627">
        <f>IF($A58&gt;" ",Arbeitszeiten!D11,)</f>
        <v>0</v>
      </c>
      <c r="H58" s="629">
        <f>IF($A58&gt;" ",Arbeitszeiten!E11,)</f>
        <v>0</v>
      </c>
      <c r="I58" s="739">
        <f>IF($A58&gt;" ",IF(Arbeitszeiten!$H$11=0,IF(K58&gt;540,0,0),Arbeitszeiten!$F$11),0)</f>
        <v>0</v>
      </c>
      <c r="J58" s="740">
        <f>IF($A58&gt;" ",IF(Arbeitszeiten!$H$11=0,IF(AND(K58&gt;360,K58&lt;=540),0,),Arbeitszeiten!$G$11),0)</f>
        <v>0</v>
      </c>
      <c r="K58" s="253">
        <f>((G58*60)+H58)-((E58*60)+F58)</f>
        <v>0</v>
      </c>
      <c r="L58" s="550">
        <f t="shared" si="82"/>
        <v>0</v>
      </c>
      <c r="M58" s="551" t="str">
        <f t="shared" si="83"/>
        <v/>
      </c>
      <c r="N58" s="552" t="str">
        <f t="shared" si="84"/>
        <v/>
      </c>
      <c r="O58" s="243">
        <f t="shared" si="96"/>
        <v>0</v>
      </c>
      <c r="P58" s="550">
        <f t="shared" si="97"/>
        <v>0</v>
      </c>
      <c r="Q58" s="160">
        <f t="shared" si="98"/>
        <v>0</v>
      </c>
      <c r="R58" s="625">
        <f>IF(A58&gt;" ",Arbeitszeiten!$J$11,0)</f>
        <v>0</v>
      </c>
      <c r="S58" s="625">
        <f>IF(A58&gt;" ",Arbeitszeiten!$K$11,0)</f>
        <v>0</v>
      </c>
      <c r="T58" s="553">
        <f t="shared" si="87"/>
        <v>0</v>
      </c>
      <c r="U58" s="554">
        <f t="shared" si="87"/>
        <v>0</v>
      </c>
      <c r="V58" s="555">
        <f t="shared" si="88"/>
        <v>0</v>
      </c>
      <c r="W58" s="556">
        <f t="shared" si="89"/>
        <v>0</v>
      </c>
      <c r="X58" s="160">
        <f t="shared" si="90"/>
        <v>0</v>
      </c>
      <c r="Y58" s="160">
        <f t="shared" si="91"/>
        <v>0</v>
      </c>
      <c r="Z58" s="338" t="str">
        <f t="shared" si="92"/>
        <v xml:space="preserve"> </v>
      </c>
      <c r="AA58" s="339" t="str">
        <f t="shared" si="93"/>
        <v xml:space="preserve"> </v>
      </c>
      <c r="AB58" s="340" t="str">
        <f t="shared" si="94"/>
        <v xml:space="preserve"> </v>
      </c>
      <c r="AC58" s="665" t="str">
        <f t="shared" si="99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 xml:space="preserve"> </v>
      </c>
      <c r="B59" s="392"/>
      <c r="C59" s="143">
        <f t="shared" si="95"/>
        <v>0</v>
      </c>
      <c r="D59" s="337" t="str">
        <f t="shared" si="81"/>
        <v xml:space="preserve"> </v>
      </c>
      <c r="E59" s="627">
        <f>IF($A59&gt;" ",Arbeitszeiten!B12,)</f>
        <v>0</v>
      </c>
      <c r="F59" s="628">
        <f>IF($A59&gt;" ",Arbeitszeiten!C12,)</f>
        <v>0</v>
      </c>
      <c r="G59" s="627">
        <f>IF($A59&gt;" ",Arbeitszeiten!D12,)</f>
        <v>0</v>
      </c>
      <c r="H59" s="629">
        <f>IF($A59&gt;" ",Arbeitszeiten!E12,)</f>
        <v>0</v>
      </c>
      <c r="I59" s="739">
        <f>IF($A59&gt;" ",IF(Arbeitszeiten!$H$12=0,IF(K59&gt;540,0,0),Arbeitszeiten!$F$12),0)</f>
        <v>0</v>
      </c>
      <c r="J59" s="740">
        <f>IF($A59&gt;" ",IF(Arbeitszeiten!$H$12=0,IF(AND(K59&gt;360,K59&lt;=540),0,),Arbeitszeiten!$G$12),0)</f>
        <v>0</v>
      </c>
      <c r="K59" s="253">
        <f>((G59*60)+H59)-((E59*60)+F59)</f>
        <v>0</v>
      </c>
      <c r="L59" s="550">
        <f t="shared" si="82"/>
        <v>0</v>
      </c>
      <c r="M59" s="551" t="str">
        <f t="shared" si="83"/>
        <v/>
      </c>
      <c r="N59" s="552" t="str">
        <f t="shared" si="84"/>
        <v/>
      </c>
      <c r="O59" s="243">
        <f t="shared" si="96"/>
        <v>0</v>
      </c>
      <c r="P59" s="550">
        <f t="shared" si="97"/>
        <v>0</v>
      </c>
      <c r="Q59" s="160">
        <f t="shared" si="98"/>
        <v>0</v>
      </c>
      <c r="R59" s="625">
        <f>IF(A59&gt;" ",Arbeitszeiten!$J$12,0)</f>
        <v>0</v>
      </c>
      <c r="S59" s="625">
        <f>IF(A59&gt;" ",Arbeitszeiten!$K$12,0)</f>
        <v>0</v>
      </c>
      <c r="T59" s="557">
        <f t="shared" si="87"/>
        <v>0</v>
      </c>
      <c r="U59" s="558">
        <f t="shared" si="87"/>
        <v>0</v>
      </c>
      <c r="V59" s="559">
        <f t="shared" si="88"/>
        <v>0</v>
      </c>
      <c r="W59" s="556">
        <f t="shared" si="89"/>
        <v>0</v>
      </c>
      <c r="X59" s="160">
        <f t="shared" si="90"/>
        <v>0</v>
      </c>
      <c r="Y59" s="160">
        <f t="shared" si="91"/>
        <v>0</v>
      </c>
      <c r="Z59" s="338" t="str">
        <f t="shared" si="92"/>
        <v xml:space="preserve"> </v>
      </c>
      <c r="AA59" s="339" t="str">
        <f t="shared" si="93"/>
        <v xml:space="preserve"> </v>
      </c>
      <c r="AB59" s="340" t="str">
        <f t="shared" si="94"/>
        <v xml:space="preserve"> </v>
      </c>
      <c r="AC59" s="665" t="str">
        <f t="shared" si="99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 xml:space="preserve"> </v>
      </c>
      <c r="B60" s="405"/>
      <c r="C60" s="143">
        <f t="shared" si="95"/>
        <v>0</v>
      </c>
      <c r="D60" s="337" t="str">
        <f t="shared" si="81"/>
        <v xml:space="preserve"> </v>
      </c>
      <c r="E60" s="627">
        <f>IF($A60&gt;" ",Arbeitszeiten!B13,)</f>
        <v>0</v>
      </c>
      <c r="F60" s="628">
        <f>IF($A60&gt;" ",Arbeitszeiten!C13,)</f>
        <v>0</v>
      </c>
      <c r="G60" s="627">
        <f>IF($A60&gt;" ",Arbeitszeiten!D13,)</f>
        <v>0</v>
      </c>
      <c r="H60" s="629">
        <f>IF($A60&gt;" ",Arbeitszeiten!E13,)</f>
        <v>0</v>
      </c>
      <c r="I60" s="739">
        <f>IF($A60&gt;" ",IF(Arbeitszeiten!$H$13=0,IF(K60&gt;540,0,0),Arbeitszeiten!$F$13),0)</f>
        <v>0</v>
      </c>
      <c r="J60" s="740">
        <f>IF($A60&gt;" ",IF(Arbeitszeiten!$H$13=0,IF(AND(K60&gt;360,K60&lt;=540),0,),Arbeitszeiten!$G$13),0)</f>
        <v>0</v>
      </c>
      <c r="K60" s="253">
        <f>IF(E60="A",0,((G60*60)+H60)-((E60*60)+F60))</f>
        <v>0</v>
      </c>
      <c r="L60" s="550">
        <f t="shared" si="82"/>
        <v>0</v>
      </c>
      <c r="M60" s="551" t="str">
        <f t="shared" si="83"/>
        <v/>
      </c>
      <c r="N60" s="552" t="str">
        <f t="shared" si="84"/>
        <v/>
      </c>
      <c r="O60" s="243">
        <f t="shared" si="96"/>
        <v>0</v>
      </c>
      <c r="P60" s="550">
        <f t="shared" si="97"/>
        <v>0</v>
      </c>
      <c r="Q60" s="160">
        <f t="shared" si="98"/>
        <v>0</v>
      </c>
      <c r="R60" s="625">
        <f>IF(A60&gt;" ",Arbeitszeiten!$J$13,0)</f>
        <v>0</v>
      </c>
      <c r="S60" s="625">
        <f>IF(A60&gt;" ",Arbeitszeiten!$K$13,0)</f>
        <v>0</v>
      </c>
      <c r="T60" s="557">
        <f t="shared" si="87"/>
        <v>0</v>
      </c>
      <c r="U60" s="558">
        <f t="shared" si="87"/>
        <v>0</v>
      </c>
      <c r="V60" s="559">
        <f t="shared" si="88"/>
        <v>0</v>
      </c>
      <c r="W60" s="556">
        <f t="shared" si="89"/>
        <v>0</v>
      </c>
      <c r="X60" s="160">
        <f t="shared" si="90"/>
        <v>0</v>
      </c>
      <c r="Y60" s="160">
        <f t="shared" si="91"/>
        <v>0</v>
      </c>
      <c r="Z60" s="338" t="str">
        <f t="shared" si="92"/>
        <v xml:space="preserve"> </v>
      </c>
      <c r="AA60" s="339" t="str">
        <f t="shared" si="93"/>
        <v xml:space="preserve"> </v>
      </c>
      <c r="AB60" s="340" t="str">
        <f t="shared" si="94"/>
        <v xml:space="preserve"> </v>
      </c>
      <c r="AC60" s="665" t="str">
        <f t="shared" si="99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 xml:space="preserve"> </v>
      </c>
      <c r="B61" s="405"/>
      <c r="C61" s="143">
        <f t="shared" si="95"/>
        <v>0</v>
      </c>
      <c r="D61" s="337" t="str">
        <f t="shared" si="81"/>
        <v xml:space="preserve"> </v>
      </c>
      <c r="E61" s="627">
        <f>IF($A61&gt;" ",Arbeitszeiten!B14,)</f>
        <v>0</v>
      </c>
      <c r="F61" s="628">
        <f>IF($A61&gt;" ",Arbeitszeiten!C14,)</f>
        <v>0</v>
      </c>
      <c r="G61" s="627">
        <f>IF($A61&gt;" ",Arbeitszeiten!D14,)</f>
        <v>0</v>
      </c>
      <c r="H61" s="629">
        <f>IF($A61&gt;" ",Arbeitszeiten!E14,)</f>
        <v>0</v>
      </c>
      <c r="I61" s="739">
        <f>IF($A61&gt;" ",IF(Arbeitszeiten!$H$14=0,IF(K61&gt;540,0,0),Arbeitszeiten!$F$14),0)</f>
        <v>0</v>
      </c>
      <c r="J61" s="740">
        <f>IF($A61&gt;" ",IF(Arbeitszeiten!$H$14=0,IF(AND(K61&gt;360,K61&lt;=540),0,),Arbeitszeiten!$G$14),0)</f>
        <v>0</v>
      </c>
      <c r="K61" s="253">
        <f>IF(E61="A",0,((G61*60)+H61)-((E61*60)+F61))</f>
        <v>0</v>
      </c>
      <c r="L61" s="550">
        <f t="shared" si="82"/>
        <v>0</v>
      </c>
      <c r="M61" s="560" t="str">
        <f t="shared" si="83"/>
        <v/>
      </c>
      <c r="N61" s="561" t="str">
        <f t="shared" si="84"/>
        <v/>
      </c>
      <c r="O61" s="243">
        <f t="shared" si="96"/>
        <v>0</v>
      </c>
      <c r="P61" s="550">
        <f t="shared" si="97"/>
        <v>0</v>
      </c>
      <c r="Q61" s="160">
        <f t="shared" si="98"/>
        <v>0</v>
      </c>
      <c r="R61" s="625">
        <f>IF(A61&gt;" ",Arbeitszeiten!$J$14,0)</f>
        <v>0</v>
      </c>
      <c r="S61" s="625">
        <f>IF(A61&gt;" ",Arbeitszeiten!$K$14,0)</f>
        <v>0</v>
      </c>
      <c r="T61" s="557">
        <f t="shared" si="87"/>
        <v>0</v>
      </c>
      <c r="U61" s="558">
        <f t="shared" si="87"/>
        <v>0</v>
      </c>
      <c r="V61" s="559">
        <f t="shared" si="88"/>
        <v>0</v>
      </c>
      <c r="W61" s="556">
        <f t="shared" si="89"/>
        <v>0</v>
      </c>
      <c r="X61" s="160">
        <f t="shared" si="90"/>
        <v>0</v>
      </c>
      <c r="Y61" s="160">
        <f t="shared" si="91"/>
        <v>0</v>
      </c>
      <c r="Z61" s="338" t="str">
        <f t="shared" si="92"/>
        <v xml:space="preserve"> </v>
      </c>
      <c r="AA61" s="339" t="str">
        <f t="shared" si="93"/>
        <v xml:space="preserve"> </v>
      </c>
      <c r="AB61" s="340" t="str">
        <f t="shared" si="94"/>
        <v xml:space="preserve"> </v>
      </c>
      <c r="AC61" s="665" t="str">
        <f t="shared" si="99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90"/>
        <v>0</v>
      </c>
      <c r="Y62" s="189">
        <f t="shared" si="91"/>
        <v>0</v>
      </c>
      <c r="Z62" s="379"/>
      <c r="AA62" s="380"/>
      <c r="AB62" s="381"/>
      <c r="AC62" s="665" t="str">
        <f t="shared" si="22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2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100">IF($G$5=0," ",IF(C65=0," ",C65))</f>
        <v xml:space="preserve"> </v>
      </c>
      <c r="E65" s="627">
        <f>IF($A65&gt;" ",Arbeitszeiten!B8,)</f>
        <v>0</v>
      </c>
      <c r="F65" s="628">
        <f>IF($A65&gt;" ",Arbeitszeiten!C8,)</f>
        <v>0</v>
      </c>
      <c r="G65" s="627">
        <f>IF($A65&gt;" ",Arbeitszeiten!D8,)</f>
        <v>0</v>
      </c>
      <c r="H65" s="629">
        <f>IF($A65&gt;" ",Arbeitszeiten!E8,)</f>
        <v>0</v>
      </c>
      <c r="I65" s="739">
        <f>IF($A65&gt;" ",IF(Arbeitszeiten!$H$8=0,IF(K65&gt;540,0,0),Arbeitszeiten!$F$8),0)</f>
        <v>0</v>
      </c>
      <c r="J65" s="740">
        <f>IF($A65&gt;" ",IF(Arbeitszeiten!$H$8=0,IF(AND(K65&gt;360,K65&lt;=540),0,),Arbeitszeiten!$G$8),0)</f>
        <v>0</v>
      </c>
      <c r="K65" s="253">
        <f>((G65*60)+H65)-((E65*60)+F65)</f>
        <v>0</v>
      </c>
      <c r="L65" s="550">
        <f t="shared" ref="L65:L71" si="101">(I65*60)+J65</f>
        <v>0</v>
      </c>
      <c r="M65" s="551" t="str">
        <f t="shared" ref="M65:M71" si="102">IF(E65=0,"",P65)</f>
        <v/>
      </c>
      <c r="N65" s="552" t="str">
        <f t="shared" ref="N65:N71" si="103">IF(E65=0,"",Q65)</f>
        <v/>
      </c>
      <c r="O65" s="243">
        <f>IF(A65&gt;" ",IF(E65="A",0,IF(E65="F",V65,IF(E65="U",V65,IF(OR(E65="K",E65="B"),V65,K65-L65)))),0)</f>
        <v>0</v>
      </c>
      <c r="P65" s="550">
        <f t="shared" ref="P65" si="104">INT(O65/60)</f>
        <v>0</v>
      </c>
      <c r="Q65" s="160">
        <f t="shared" ref="Q65" si="105">ROUND(MOD(O65,60),0)</f>
        <v>0</v>
      </c>
      <c r="R65" s="625">
        <f>IF(A65&gt;" ",Arbeitszeiten!$J$8,0)</f>
        <v>0</v>
      </c>
      <c r="S65" s="625">
        <f>IF(A65&gt;" ",Arbeitszeiten!$K$8,0)</f>
        <v>0</v>
      </c>
      <c r="T65" s="553">
        <f t="shared" ref="T65:U71" si="106">R65</f>
        <v>0</v>
      </c>
      <c r="U65" s="554">
        <f t="shared" si="106"/>
        <v>0</v>
      </c>
      <c r="V65" s="555">
        <f t="shared" ref="V65:V71" si="107">(T65*60)+U65</f>
        <v>0</v>
      </c>
      <c r="W65" s="556">
        <f t="shared" ref="W65:W71" si="108">IF(E65=0,0,O65-V65)</f>
        <v>0</v>
      </c>
      <c r="X65" s="160">
        <f t="shared" ref="X65:X72" si="109">IF(W65&lt;0,INT((W65*(-1))/60),INT(W65/60))</f>
        <v>0</v>
      </c>
      <c r="Y65" s="160">
        <f t="shared" ref="Y65:Y72" si="110">IF(W65&lt;0,MOD(W65*(-1),60),MOD(W65,60))</f>
        <v>0</v>
      </c>
      <c r="Z65" s="338" t="str">
        <f t="shared" ref="Z65:Z71" si="111">IF(E65=0," ",IF(W65&lt;0,"-",IF(W65&gt;0,"+","")))</f>
        <v xml:space="preserve"> </v>
      </c>
      <c r="AA65" s="339" t="str">
        <f t="shared" ref="AA65:AA71" si="112">IF(E65=0," ",IF(X65&lt;0,(X65*(-1)),X65))</f>
        <v xml:space="preserve"> </v>
      </c>
      <c r="AB65" s="340" t="str">
        <f t="shared" ref="AB65:AB71" si="113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4">IF((C65+1)&gt;AnzahlTage,0,IF(C65+1&lt;7,0,C65+1))</f>
        <v>0</v>
      </c>
      <c r="D66" s="337" t="str">
        <f t="shared" si="100"/>
        <v xml:space="preserve"> </v>
      </c>
      <c r="E66" s="627">
        <f>IF($A66&gt;" ",Arbeitszeiten!B9,)</f>
        <v>0</v>
      </c>
      <c r="F66" s="628">
        <f>IF($A66&gt;" ",Arbeitszeiten!C9,)</f>
        <v>0</v>
      </c>
      <c r="G66" s="627">
        <f>IF($A66&gt;" ",Arbeitszeiten!D9,)</f>
        <v>0</v>
      </c>
      <c r="H66" s="629">
        <f>IF($A66&gt;" ",Arbeitszeiten!E9,)</f>
        <v>0</v>
      </c>
      <c r="I66" s="739">
        <f>IF($A66&gt;" ",IF(Arbeitszeiten!$H$9=0,IF(K66&gt;540,0,0),Arbeitszeiten!$F$9),0)</f>
        <v>0</v>
      </c>
      <c r="J66" s="740">
        <f>IF($A66&gt;" ",IF(Arbeitszeiten!$H$9=0,IF(AND(K66&gt;360,K66&lt;=540),0,),Arbeitszeiten!$G$9),0)</f>
        <v>0</v>
      </c>
      <c r="K66" s="253">
        <f>((G66*60)+H66)-((E66*60)+F66)</f>
        <v>0</v>
      </c>
      <c r="L66" s="550">
        <f t="shared" si="101"/>
        <v>0</v>
      </c>
      <c r="M66" s="551" t="str">
        <f t="shared" si="102"/>
        <v/>
      </c>
      <c r="N66" s="552" t="str">
        <f t="shared" si="103"/>
        <v/>
      </c>
      <c r="O66" s="243">
        <f t="shared" ref="O66:O71" si="115">IF(A66&gt;" ",IF(E66="A",0,IF(E66="F",V66,IF(E66="U",V66,IF(OR(E66="K",E66="B"),V66,K66-L66)))),0)</f>
        <v>0</v>
      </c>
      <c r="P66" s="550">
        <f t="shared" ref="P66:P71" si="116">INT(O66/60)</f>
        <v>0</v>
      </c>
      <c r="Q66" s="160">
        <f t="shared" ref="Q66:Q71" si="117">ROUND(MOD(O66,60),0)</f>
        <v>0</v>
      </c>
      <c r="R66" s="625">
        <f>IF(A66&gt;" ",Arbeitszeiten!$J$9,0)</f>
        <v>0</v>
      </c>
      <c r="S66" s="625">
        <f>IF(A66&gt;" ",Arbeitszeiten!$K$9,0)</f>
        <v>0</v>
      </c>
      <c r="T66" s="553">
        <f t="shared" si="106"/>
        <v>0</v>
      </c>
      <c r="U66" s="554">
        <f t="shared" si="106"/>
        <v>0</v>
      </c>
      <c r="V66" s="555">
        <f t="shared" si="107"/>
        <v>0</v>
      </c>
      <c r="W66" s="556">
        <f t="shared" si="108"/>
        <v>0</v>
      </c>
      <c r="X66" s="160">
        <f t="shared" si="109"/>
        <v>0</v>
      </c>
      <c r="Y66" s="160">
        <f t="shared" si="110"/>
        <v>0</v>
      </c>
      <c r="Z66" s="338" t="str">
        <f t="shared" si="111"/>
        <v xml:space="preserve"> </v>
      </c>
      <c r="AA66" s="339" t="str">
        <f t="shared" si="112"/>
        <v xml:space="preserve"> </v>
      </c>
      <c r="AB66" s="340" t="str">
        <f t="shared" si="113"/>
        <v xml:space="preserve"> </v>
      </c>
      <c r="AC66" s="665" t="str">
        <f t="shared" ref="AC66:AC71" si="118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4"/>
        <v>0</v>
      </c>
      <c r="D67" s="337" t="str">
        <f t="shared" si="100"/>
        <v xml:space="preserve"> </v>
      </c>
      <c r="E67" s="627">
        <f>IF($A67&gt;" ",Arbeitszeiten!B10,)</f>
        <v>0</v>
      </c>
      <c r="F67" s="628">
        <f>IF($A67&gt;" ",Arbeitszeiten!C10,)</f>
        <v>0</v>
      </c>
      <c r="G67" s="627">
        <f>IF($A67&gt;" ",Arbeitszeiten!D10,)</f>
        <v>0</v>
      </c>
      <c r="H67" s="629">
        <f>IF($A67&gt;" ",Arbeitszeiten!E10,)</f>
        <v>0</v>
      </c>
      <c r="I67" s="739">
        <f>IF($A67&gt;" ",IF(Arbeitszeiten!$H$10=0,IF(K67&gt;540,0,0),Arbeitszeiten!$F$10),0)</f>
        <v>0</v>
      </c>
      <c r="J67" s="740">
        <f>IF($A67&gt;" ",IF(Arbeitszeiten!$H$10=0,IF(AND(K67&gt;360,K67&lt;=540),0,),Arbeitszeiten!$G$10),0)</f>
        <v>0</v>
      </c>
      <c r="K67" s="253">
        <f>((G67*60)+H67)-((E67*60)+F67)</f>
        <v>0</v>
      </c>
      <c r="L67" s="550">
        <f t="shared" si="101"/>
        <v>0</v>
      </c>
      <c r="M67" s="551" t="str">
        <f t="shared" si="102"/>
        <v/>
      </c>
      <c r="N67" s="552" t="str">
        <f t="shared" si="103"/>
        <v/>
      </c>
      <c r="O67" s="243">
        <f t="shared" si="115"/>
        <v>0</v>
      </c>
      <c r="P67" s="550">
        <f t="shared" si="116"/>
        <v>0</v>
      </c>
      <c r="Q67" s="160">
        <f t="shared" si="117"/>
        <v>0</v>
      </c>
      <c r="R67" s="625">
        <f>IF(A67&gt;" ",Arbeitszeiten!$J$10,0)</f>
        <v>0</v>
      </c>
      <c r="S67" s="625">
        <f>IF(A67&gt;" ",Arbeitszeiten!$K$10,0)</f>
        <v>0</v>
      </c>
      <c r="T67" s="553">
        <f t="shared" si="106"/>
        <v>0</v>
      </c>
      <c r="U67" s="554">
        <f t="shared" si="106"/>
        <v>0</v>
      </c>
      <c r="V67" s="555">
        <f t="shared" si="107"/>
        <v>0</v>
      </c>
      <c r="W67" s="556">
        <f t="shared" si="108"/>
        <v>0</v>
      </c>
      <c r="X67" s="160">
        <f t="shared" si="109"/>
        <v>0</v>
      </c>
      <c r="Y67" s="160">
        <f t="shared" si="110"/>
        <v>0</v>
      </c>
      <c r="Z67" s="338" t="str">
        <f t="shared" si="111"/>
        <v xml:space="preserve"> </v>
      </c>
      <c r="AA67" s="339" t="str">
        <f t="shared" si="112"/>
        <v xml:space="preserve"> </v>
      </c>
      <c r="AB67" s="340" t="str">
        <f t="shared" si="113"/>
        <v xml:space="preserve"> </v>
      </c>
      <c r="AC67" s="665" t="str">
        <f t="shared" si="118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4"/>
        <v>0</v>
      </c>
      <c r="D68" s="337" t="str">
        <f t="shared" si="100"/>
        <v xml:space="preserve"> </v>
      </c>
      <c r="E68" s="627">
        <f>IF($A68&gt;" ",Arbeitszeiten!B11,)</f>
        <v>0</v>
      </c>
      <c r="F68" s="628">
        <f>IF($A68&gt;" ",Arbeitszeiten!C11,)</f>
        <v>0</v>
      </c>
      <c r="G68" s="627">
        <f>IF($A68&gt;" ",Arbeitszeiten!D11,)</f>
        <v>0</v>
      </c>
      <c r="H68" s="629">
        <f>IF($A68&gt;" ",Arbeitszeiten!E11,)</f>
        <v>0</v>
      </c>
      <c r="I68" s="739">
        <f>IF($A68&gt;" ",IF(Arbeitszeiten!$H$11=0,IF(K68&gt;540,0,0),Arbeitszeiten!$F$11),0)</f>
        <v>0</v>
      </c>
      <c r="J68" s="740">
        <f>IF($A68&gt;" ",IF(Arbeitszeiten!$H$11=0,IF(AND(K68&gt;360,K68&lt;=540),0,),Arbeitszeiten!$G$11),0)</f>
        <v>0</v>
      </c>
      <c r="K68" s="253">
        <f>((G68*60)+H68)-((E68*60)+F68)</f>
        <v>0</v>
      </c>
      <c r="L68" s="550">
        <f t="shared" si="101"/>
        <v>0</v>
      </c>
      <c r="M68" s="551" t="str">
        <f t="shared" si="102"/>
        <v/>
      </c>
      <c r="N68" s="552" t="str">
        <f t="shared" si="103"/>
        <v/>
      </c>
      <c r="O68" s="243">
        <f t="shared" si="115"/>
        <v>0</v>
      </c>
      <c r="P68" s="550">
        <f t="shared" si="116"/>
        <v>0</v>
      </c>
      <c r="Q68" s="160">
        <f t="shared" si="117"/>
        <v>0</v>
      </c>
      <c r="R68" s="625">
        <f>IF(A68&gt;" ",Arbeitszeiten!$J$11,0)</f>
        <v>0</v>
      </c>
      <c r="S68" s="625">
        <f>IF(A68&gt;" ",Arbeitszeiten!$K$11,0)</f>
        <v>0</v>
      </c>
      <c r="T68" s="553">
        <f t="shared" si="106"/>
        <v>0</v>
      </c>
      <c r="U68" s="554">
        <f t="shared" si="106"/>
        <v>0</v>
      </c>
      <c r="V68" s="555">
        <f t="shared" si="107"/>
        <v>0</v>
      </c>
      <c r="W68" s="556">
        <f t="shared" si="108"/>
        <v>0</v>
      </c>
      <c r="X68" s="160">
        <f t="shared" si="109"/>
        <v>0</v>
      </c>
      <c r="Y68" s="160">
        <f t="shared" si="110"/>
        <v>0</v>
      </c>
      <c r="Z68" s="338" t="str">
        <f t="shared" si="111"/>
        <v xml:space="preserve"> </v>
      </c>
      <c r="AA68" s="339" t="str">
        <f t="shared" si="112"/>
        <v xml:space="preserve"> </v>
      </c>
      <c r="AB68" s="340" t="str">
        <f t="shared" si="113"/>
        <v xml:space="preserve"> </v>
      </c>
      <c r="AC68" s="665" t="str">
        <f t="shared" si="118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4"/>
        <v>0</v>
      </c>
      <c r="D69" s="337" t="str">
        <f t="shared" si="100"/>
        <v xml:space="preserve"> </v>
      </c>
      <c r="E69" s="627">
        <f>IF($A69&gt;" ",Arbeitszeiten!B12,)</f>
        <v>0</v>
      </c>
      <c r="F69" s="628">
        <f>IF($A69&gt;" ",Arbeitszeiten!C12,)</f>
        <v>0</v>
      </c>
      <c r="G69" s="627">
        <f>IF($A69&gt;" ",Arbeitszeiten!D12,)</f>
        <v>0</v>
      </c>
      <c r="H69" s="629">
        <f>IF($A69&gt;" ",Arbeitszeiten!E12,)</f>
        <v>0</v>
      </c>
      <c r="I69" s="739">
        <f>IF($A69&gt;" ",IF(Arbeitszeiten!$H$12=0,IF(K69&gt;540,0,0),Arbeitszeiten!$F$12),0)</f>
        <v>0</v>
      </c>
      <c r="J69" s="740">
        <f>IF($A69&gt;" ",IF(Arbeitszeiten!$H$12=0,IF(AND(K69&gt;360,K69&lt;=540),0,),Arbeitszeiten!$G$12),0)</f>
        <v>0</v>
      </c>
      <c r="K69" s="253">
        <f>((G69*60)+H69)-((E69*60)+F69)</f>
        <v>0</v>
      </c>
      <c r="L69" s="550">
        <f t="shared" si="101"/>
        <v>0</v>
      </c>
      <c r="M69" s="551" t="str">
        <f t="shared" si="102"/>
        <v/>
      </c>
      <c r="N69" s="552" t="str">
        <f t="shared" si="103"/>
        <v/>
      </c>
      <c r="O69" s="243">
        <f t="shared" si="115"/>
        <v>0</v>
      </c>
      <c r="P69" s="550">
        <f t="shared" si="116"/>
        <v>0</v>
      </c>
      <c r="Q69" s="160">
        <f t="shared" si="117"/>
        <v>0</v>
      </c>
      <c r="R69" s="625">
        <f>IF(A69&gt;" ",Arbeitszeiten!$J$12,0)</f>
        <v>0</v>
      </c>
      <c r="S69" s="625">
        <f>IF(A69&gt;" ",Arbeitszeiten!$K$12,0)</f>
        <v>0</v>
      </c>
      <c r="T69" s="557">
        <f t="shared" si="106"/>
        <v>0</v>
      </c>
      <c r="U69" s="558">
        <f t="shared" si="106"/>
        <v>0</v>
      </c>
      <c r="V69" s="559">
        <f t="shared" si="107"/>
        <v>0</v>
      </c>
      <c r="W69" s="556">
        <f t="shared" si="108"/>
        <v>0</v>
      </c>
      <c r="X69" s="160">
        <f t="shared" si="109"/>
        <v>0</v>
      </c>
      <c r="Y69" s="160">
        <f t="shared" si="110"/>
        <v>0</v>
      </c>
      <c r="Z69" s="338" t="str">
        <f t="shared" si="111"/>
        <v xml:space="preserve"> </v>
      </c>
      <c r="AA69" s="339" t="str">
        <f t="shared" si="112"/>
        <v xml:space="preserve"> </v>
      </c>
      <c r="AB69" s="340" t="str">
        <f t="shared" si="113"/>
        <v xml:space="preserve"> </v>
      </c>
      <c r="AC69" s="665" t="str">
        <f t="shared" si="118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4"/>
        <v>0</v>
      </c>
      <c r="D70" s="337" t="str">
        <f t="shared" si="100"/>
        <v xml:space="preserve"> </v>
      </c>
      <c r="E70" s="627">
        <f>IF($A70&gt;" ",Arbeitszeiten!B13,)</f>
        <v>0</v>
      </c>
      <c r="F70" s="628">
        <f>IF($A70&gt;" ",Arbeitszeiten!C13,)</f>
        <v>0</v>
      </c>
      <c r="G70" s="627">
        <f>IF($A70&gt;" ",Arbeitszeiten!D13,)</f>
        <v>0</v>
      </c>
      <c r="H70" s="629">
        <f>IF($A70&gt;" ",Arbeitszeiten!E13,)</f>
        <v>0</v>
      </c>
      <c r="I70" s="739">
        <f>IF($A70&gt;" ",IF(Arbeitszeiten!$H$13=0,IF(K70&gt;540,0,0),Arbeitszeiten!$F$13),0)</f>
        <v>0</v>
      </c>
      <c r="J70" s="740">
        <f>IF($A70&gt;" ",IF(Arbeitszeiten!$H$13=0,IF(AND(K70&gt;360,K70&lt;=540),0,),Arbeitszeiten!$G$13),0)</f>
        <v>0</v>
      </c>
      <c r="K70" s="253">
        <f>IF(E70="A",0,((G70*60)+H70)-((E70*60)+F70))</f>
        <v>0</v>
      </c>
      <c r="L70" s="550">
        <f t="shared" si="101"/>
        <v>0</v>
      </c>
      <c r="M70" s="551" t="str">
        <f t="shared" si="102"/>
        <v/>
      </c>
      <c r="N70" s="552" t="str">
        <f t="shared" si="103"/>
        <v/>
      </c>
      <c r="O70" s="243">
        <f t="shared" si="115"/>
        <v>0</v>
      </c>
      <c r="P70" s="550">
        <f t="shared" si="116"/>
        <v>0</v>
      </c>
      <c r="Q70" s="160">
        <f t="shared" si="117"/>
        <v>0</v>
      </c>
      <c r="R70" s="625"/>
      <c r="S70" s="625">
        <f>IF(A70&gt;" ",Arbeitszeiten!$K$13,0)</f>
        <v>0</v>
      </c>
      <c r="T70" s="557">
        <f t="shared" si="106"/>
        <v>0</v>
      </c>
      <c r="U70" s="558">
        <f t="shared" si="106"/>
        <v>0</v>
      </c>
      <c r="V70" s="559">
        <f t="shared" si="107"/>
        <v>0</v>
      </c>
      <c r="W70" s="556">
        <f t="shared" si="108"/>
        <v>0</v>
      </c>
      <c r="X70" s="160">
        <f t="shared" si="109"/>
        <v>0</v>
      </c>
      <c r="Y70" s="160">
        <f t="shared" si="110"/>
        <v>0</v>
      </c>
      <c r="Z70" s="338" t="str">
        <f t="shared" si="111"/>
        <v xml:space="preserve"> </v>
      </c>
      <c r="AA70" s="339" t="str">
        <f t="shared" si="112"/>
        <v xml:space="preserve"> </v>
      </c>
      <c r="AB70" s="340" t="str">
        <f t="shared" si="113"/>
        <v xml:space="preserve"> </v>
      </c>
      <c r="AC70" s="665" t="str">
        <f t="shared" si="118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4"/>
        <v>0</v>
      </c>
      <c r="D71" s="337" t="str">
        <f t="shared" si="100"/>
        <v xml:space="preserve"> </v>
      </c>
      <c r="E71" s="627">
        <f>IF($A71&gt;" ",Arbeitszeiten!B14,)</f>
        <v>0</v>
      </c>
      <c r="F71" s="628">
        <f>IF($A71&gt;" ",Arbeitszeiten!C14,)</f>
        <v>0</v>
      </c>
      <c r="G71" s="627">
        <f>IF($A71&gt;" ",Arbeitszeiten!D14,)</f>
        <v>0</v>
      </c>
      <c r="H71" s="629">
        <f>IF($A71&gt;" ",Arbeitszeiten!E14,)</f>
        <v>0</v>
      </c>
      <c r="I71" s="739">
        <f>IF($A71&gt;" ",IF(Arbeitszeiten!$H$14=0,IF(K71&gt;540,0,0),Arbeitszeiten!$F$14),0)</f>
        <v>0</v>
      </c>
      <c r="J71" s="740">
        <f>IF($A71&gt;" ",IF(Arbeitszeiten!$H$14=0,IF(AND(K71&gt;360,K71&lt;=540),0,),Arbeitszeiten!$G$14),0)</f>
        <v>0</v>
      </c>
      <c r="K71" s="253">
        <f>IF(E71="A",0,((G71*60)+H71)-((E71*60)+F71))</f>
        <v>0</v>
      </c>
      <c r="L71" s="550">
        <f t="shared" si="101"/>
        <v>0</v>
      </c>
      <c r="M71" s="560" t="str">
        <f t="shared" si="102"/>
        <v/>
      </c>
      <c r="N71" s="561" t="str">
        <f t="shared" si="103"/>
        <v/>
      </c>
      <c r="O71" s="243">
        <f t="shared" si="115"/>
        <v>0</v>
      </c>
      <c r="P71" s="550">
        <f t="shared" si="116"/>
        <v>0</v>
      </c>
      <c r="Q71" s="160">
        <f t="shared" si="117"/>
        <v>0</v>
      </c>
      <c r="R71" s="625">
        <f>IF(A71&gt;" ",Arbeitszeiten!$J$14,0)</f>
        <v>0</v>
      </c>
      <c r="S71" s="625">
        <f>IF(A71&gt;" ",Arbeitszeiten!$K$14,0)</f>
        <v>0</v>
      </c>
      <c r="T71" s="557">
        <f t="shared" si="106"/>
        <v>0</v>
      </c>
      <c r="U71" s="558">
        <f t="shared" si="106"/>
        <v>0</v>
      </c>
      <c r="V71" s="559">
        <f t="shared" si="107"/>
        <v>0</v>
      </c>
      <c r="W71" s="556">
        <f t="shared" si="108"/>
        <v>0</v>
      </c>
      <c r="X71" s="160">
        <f t="shared" si="109"/>
        <v>0</v>
      </c>
      <c r="Y71" s="160">
        <f t="shared" si="110"/>
        <v>0</v>
      </c>
      <c r="Z71" s="338" t="str">
        <f t="shared" si="111"/>
        <v xml:space="preserve"> </v>
      </c>
      <c r="AA71" s="339" t="str">
        <f t="shared" si="112"/>
        <v xml:space="preserve"> </v>
      </c>
      <c r="AB71" s="340" t="str">
        <f t="shared" si="113"/>
        <v xml:space="preserve"> </v>
      </c>
      <c r="AC71" s="665" t="str">
        <f t="shared" si="118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9"/>
        <v>0</v>
      </c>
      <c r="Y72" s="189">
        <f t="shared" si="110"/>
        <v>0</v>
      </c>
      <c r="Z72" s="379"/>
      <c r="AA72" s="380"/>
      <c r="AB72" s="381"/>
      <c r="AC72" s="654" t="str">
        <f t="shared" ref="AC72:AC74" si="119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9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9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20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5"/>
      <c r="U76" s="445"/>
      <c r="V76" s="445"/>
      <c r="W76" s="443"/>
      <c r="X76" s="444"/>
      <c r="Y76" s="444"/>
      <c r="Z76" s="440"/>
      <c r="AA76" s="463"/>
      <c r="AB76" s="462"/>
      <c r="AC76" s="664" t="str">
        <f t="shared" si="120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IF(Übersicht!K12="+",Übersicht!L12,)</f>
        <v>0</v>
      </c>
      <c r="O81" s="471">
        <f>(N81*60)+R81</f>
        <v>0</v>
      </c>
      <c r="P81" s="472"/>
      <c r="Q81" s="473"/>
      <c r="R81" s="470">
        <f>IF(Übersicht!K12="+",Übersicht!M12,)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IF(Übersicht!K12="-",Übersicht!L12,)</f>
        <v>0</v>
      </c>
      <c r="O83" s="471">
        <f>(N83*60)+R83</f>
        <v>0</v>
      </c>
      <c r="P83" s="472"/>
      <c r="Q83" s="473"/>
      <c r="R83" s="470">
        <f>IF(Übersicht!K12="-",Übersicht!M12,)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21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21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21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21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21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21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21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21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21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21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21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21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G5:I5"/>
    <mergeCell ref="J5:M5"/>
    <mergeCell ref="G6:I6"/>
    <mergeCell ref="J6:M6"/>
    <mergeCell ref="I9:J9"/>
    <mergeCell ref="M9:N9"/>
    <mergeCell ref="E10:H10"/>
    <mergeCell ref="I10:J10"/>
    <mergeCell ref="M10:N10"/>
    <mergeCell ref="P10:Q10"/>
    <mergeCell ref="R10:S10"/>
    <mergeCell ref="AC9:AC13"/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R9:S9"/>
  </mergeCells>
  <conditionalFormatting sqref="Z24:Z29 Z34:Z39 Z44:Z49 Z54:Z59 Z64 Z77 M94 Z15:Z21">
    <cfRule type="cellIs" dxfId="83" priority="4" stopIfTrue="1" operator="equal">
      <formula>"-"</formula>
    </cfRule>
  </conditionalFormatting>
  <conditionalFormatting sqref="AA24:AA29 AA34:AA39 AA44:AA49 AA54:AA59 AA64 AA77 AA15:AA21">
    <cfRule type="expression" dxfId="82" priority="5" stopIfTrue="1">
      <formula>Z15="-"</formula>
    </cfRule>
  </conditionalFormatting>
  <conditionalFormatting sqref="AB24:AB29 AB34:AB39 AB44:AB49 AB54:AB59 AB64 AB77 AB15:AB21">
    <cfRule type="expression" dxfId="81" priority="6" stopIfTrue="1">
      <formula>Z15="-"</formula>
    </cfRule>
  </conditionalFormatting>
  <conditionalFormatting sqref="N94:R94">
    <cfRule type="expression" dxfId="80" priority="7" stopIfTrue="1">
      <formula>$M$94="-"</formula>
    </cfRule>
  </conditionalFormatting>
  <conditionalFormatting sqref="Z65:Z69 Z74">
    <cfRule type="cellIs" dxfId="79" priority="1" stopIfTrue="1" operator="equal">
      <formula>"-"</formula>
    </cfRule>
  </conditionalFormatting>
  <conditionalFormatting sqref="AA65:AA69 AA74">
    <cfRule type="expression" dxfId="78" priority="2" stopIfTrue="1">
      <formula>Z65="-"</formula>
    </cfRule>
  </conditionalFormatting>
  <conditionalFormatting sqref="AB65:AB69 AB74">
    <cfRule type="expression" dxfId="77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G16" sqref="G16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50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28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2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91"/>
      <c r="B10" s="595" t="s">
        <v>11</v>
      </c>
      <c r="C10" s="595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43132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5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9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92"/>
      <c r="J13" s="593"/>
      <c r="K13" s="250"/>
      <c r="L13" s="136"/>
      <c r="M13" s="592"/>
      <c r="N13" s="593"/>
      <c r="O13" s="136"/>
      <c r="P13" s="173"/>
      <c r="Q13" s="136"/>
      <c r="R13" s="54"/>
      <c r="S13" s="306"/>
      <c r="T13" s="793"/>
      <c r="U13" s="793"/>
      <c r="V13" s="59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f>IF($A15&gt;" ",Arbeitszeiten!O8,)</f>
        <v>0</v>
      </c>
      <c r="F15" s="628">
        <f>IF($A15&gt;" ",Arbeitszeiten!P8,)</f>
        <v>0</v>
      </c>
      <c r="G15" s="627">
        <f>IF($A15&gt;" ",Arbeitszeiten!Q8,)</f>
        <v>0</v>
      </c>
      <c r="H15" s="629">
        <f>IF($A15&gt;" ",Arbeitszeiten!R8,)</f>
        <v>0</v>
      </c>
      <c r="I15" s="739">
        <f>IF($A15&gt;" ",IF(Arbeitszeiten!$U$8=0,IF(K15&gt;540,0,0),Arbeitszeiten!$S$8),0)</f>
        <v>0</v>
      </c>
      <c r="J15" s="740">
        <f>IF($A15&gt;" ",IF(Arbeitszeiten!$U$8=0,IF(AND(K15&gt;360,K15&lt;=540),0,),Arbeitszeiten!$T$8),0)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9" si="5">INT(O15/60)</f>
        <v>0</v>
      </c>
      <c r="Q15" s="233">
        <f t="shared" ref="Q15:Q19" si="6">ROUND(MOD(O15,60),0)</f>
        <v>0</v>
      </c>
      <c r="R15" s="625">
        <f>IF(A15&gt;" ",Arbeitszeiten!$W$8,0)</f>
        <v>0</v>
      </c>
      <c r="S15" s="625">
        <f>IF(A15&gt;" ",Arbeitszeiten!$X$8,0)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",Arbeitszeiten!O9,)</f>
        <v>0</v>
      </c>
      <c r="F16" s="628">
        <f>IF($A16&gt;" ",Arbeitszeiten!P9,)</f>
        <v>0</v>
      </c>
      <c r="G16" s="627">
        <f>IF($A16&gt;" ",Arbeitszeiten!Q9,)</f>
        <v>0</v>
      </c>
      <c r="H16" s="629">
        <f>IF($A16&gt;" ",Arbeitszeiten!R9,)</f>
        <v>0</v>
      </c>
      <c r="I16" s="739">
        <f>IF($A16&gt;" ",IF(Arbeitszeiten!$U$9=0,IF(K16&gt;540,0,0),Arbeitszeiten!$S$9),0)</f>
        <v>0</v>
      </c>
      <c r="J16" s="740">
        <f>IF($A16&gt;" ",IF(Arbeitszeiten!$U$9=0,IF(AND(K16&gt;360,K16&lt;=540),0,),Arbeitszeiten!$T$9),0)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",Arbeitszeiten!$W$9,0)</f>
        <v>0</v>
      </c>
      <c r="S16" s="625">
        <f>IF(A16&gt;" ",Arbeitszeiten!$X$9,0)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 xml:space="preserve"> </v>
      </c>
      <c r="B17" s="143">
        <f>IF(C12=4,1,0)</f>
        <v>0</v>
      </c>
      <c r="C17" s="143">
        <f>IF(AND(B17=0,C16=0),0,C16+1)</f>
        <v>0</v>
      </c>
      <c r="D17" s="337" t="str">
        <f t="shared" si="0"/>
        <v xml:space="preserve"> </v>
      </c>
      <c r="E17" s="627">
        <f>IF($A17&gt;" ",Arbeitszeiten!O10,)</f>
        <v>0</v>
      </c>
      <c r="F17" s="628">
        <f>IF($A17&gt;" ",Arbeitszeiten!P10,)</f>
        <v>0</v>
      </c>
      <c r="G17" s="627">
        <f>IF($A17&gt;" ",Arbeitszeiten!Q10,)</f>
        <v>0</v>
      </c>
      <c r="H17" s="629">
        <f>IF($A17&gt;" ",Arbeitszeiten!R10,)</f>
        <v>0</v>
      </c>
      <c r="I17" s="739">
        <f>IF($A17&gt;" ",IF(Arbeitszeiten!$U$10=0,IF(K17&gt;540,0,0),Arbeitszeiten!$S$10),0)</f>
        <v>0</v>
      </c>
      <c r="J17" s="740">
        <f>IF($A17&gt;" ",IF(Arbeitszeiten!$U$10=0,IF(AND(K17&gt;360,K17&lt;=540),0,),Arbeitszeiten!$T$10),0)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",Arbeitszeiten!$W$10,0)</f>
        <v>0</v>
      </c>
      <c r="S17" s="625">
        <f>IF(A17&gt;" ",Arbeitszeiten!$X$10,0)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>Do</v>
      </c>
      <c r="B18" s="143">
        <f>IF(C12=5,1,0)</f>
        <v>1</v>
      </c>
      <c r="C18" s="143">
        <f>IF(AND(B18=0,C17=0),0,C17+1)</f>
        <v>1</v>
      </c>
      <c r="D18" s="337">
        <f t="shared" si="0"/>
        <v>1</v>
      </c>
      <c r="E18" s="627">
        <f>IF($A18&gt;" ",Arbeitszeiten!O11,)</f>
        <v>0</v>
      </c>
      <c r="F18" s="628">
        <f>IF($A18&gt;" ",Arbeitszeiten!P11,)</f>
        <v>0</v>
      </c>
      <c r="G18" s="627">
        <f>IF($A18&gt;" ",Arbeitszeiten!Q11,)</f>
        <v>0</v>
      </c>
      <c r="H18" s="629">
        <f>IF($A18&gt;" ",Arbeitszeiten!R11,)</f>
        <v>0</v>
      </c>
      <c r="I18" s="739">
        <f>IF($A18&gt;" ",IF(Arbeitszeiten!$U$11=0,IF(K18&gt;540,0,0),Arbeitszeiten!$S$11),0)</f>
        <v>0</v>
      </c>
      <c r="J18" s="740">
        <f>IF($A18&gt;" ",IF(Arbeitszeiten!$U$11=0,IF(AND(K18&gt;360,K18&lt;=540),0,),Arbeitszeiten!$T$11),0)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",Arbeitszeiten!$W$11,0)</f>
        <v>0</v>
      </c>
      <c r="S18" s="625">
        <f>IF(A18&gt;" ",Arbeitszeiten!$X$11,0)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>Fr</v>
      </c>
      <c r="B19" s="143">
        <f>IF(C12=6,1,0)</f>
        <v>0</v>
      </c>
      <c r="C19" s="143">
        <f>IF(AND(B19=0,C18=0),0,C18+1)</f>
        <v>2</v>
      </c>
      <c r="D19" s="337">
        <f t="shared" si="0"/>
        <v>2</v>
      </c>
      <c r="E19" s="627">
        <f>IF($A19&gt;" ",Arbeitszeiten!O12,)</f>
        <v>0</v>
      </c>
      <c r="F19" s="628">
        <f>IF($A19&gt;" ",Arbeitszeiten!P12,)</f>
        <v>0</v>
      </c>
      <c r="G19" s="627">
        <f>IF($A19&gt;" ",Arbeitszeiten!Q12,)</f>
        <v>0</v>
      </c>
      <c r="H19" s="629">
        <f>IF($A19&gt;" ",Arbeitszeiten!R12,)</f>
        <v>0</v>
      </c>
      <c r="I19" s="739">
        <f>IF($A19&gt;" ",IF(Arbeitszeiten!$U$12=0,IF(K19&gt;540,0,0),Arbeitszeiten!$S$12),0)</f>
        <v>0</v>
      </c>
      <c r="J19" s="740">
        <f>IF($A19&gt;" ",IF(Arbeitszeiten!$U$12=0,IF(AND(K19&gt;360,K19&lt;=540),0,),Arbeitszeiten!$T$12),0)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si="5"/>
        <v>0</v>
      </c>
      <c r="Q19" s="160">
        <f t="shared" si="6"/>
        <v>0</v>
      </c>
      <c r="R19" s="625">
        <f>IF(A19&gt;" ",Arbeitszeiten!$W$12,0)</f>
        <v>0</v>
      </c>
      <c r="S19" s="625">
        <f>IF(A19&gt;" ",Arbeitszeiten!$X$12,0)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7">IF(AND(B20=0,C19=0),0,C19+1)</f>
        <v>3</v>
      </c>
      <c r="D20" s="349">
        <f t="shared" si="0"/>
        <v>3</v>
      </c>
      <c r="E20" s="627">
        <f>IF($A20&gt;" ",Arbeitszeiten!O13,)</f>
        <v>0</v>
      </c>
      <c r="F20" s="628">
        <f>IF($A20&gt;" ",Arbeitszeiten!P13,)</f>
        <v>0</v>
      </c>
      <c r="G20" s="627">
        <f>IF($A20&gt;" ",Arbeitszeiten!Q13,)</f>
        <v>0</v>
      </c>
      <c r="H20" s="629">
        <f>IF($A20&gt;" ",Arbeitszeiten!R13,)</f>
        <v>0</v>
      </c>
      <c r="I20" s="739">
        <f>IF($A20&gt;" ",IF(Arbeitszeiten!$U$13=0,IF(K20&gt;540,0,0),Arbeitszeiten!$S$13),0)</f>
        <v>0</v>
      </c>
      <c r="J20" s="740">
        <f>IF($A20&gt;" ",IF(Arbeitszeiten!$U$13=0,IF(AND(K20&gt;360,K20&lt;=540),0,),Arbeitszeiten!$T$13),0)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ref="P20:P21" si="18">INT(O20/60)</f>
        <v>0</v>
      </c>
      <c r="Q20" s="160">
        <f t="shared" ref="Q20:Q21" si="19">ROUND(MOD(O20,60),0)</f>
        <v>0</v>
      </c>
      <c r="R20" s="625">
        <f>IF(A20&gt;" ",Arbeitszeiten!$W$13,0)</f>
        <v>0</v>
      </c>
      <c r="S20" s="625">
        <f>IF(A20&gt;" ",Arbeitszeiten!$X$13,0)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7"/>
        <v>4</v>
      </c>
      <c r="D21" s="349">
        <f t="shared" si="0"/>
        <v>4</v>
      </c>
      <c r="E21" s="627">
        <f>IF($A21&gt;" ",Arbeitszeiten!O14,)</f>
        <v>0</v>
      </c>
      <c r="F21" s="628">
        <f>IF($A21&gt;" ",Arbeitszeiten!P14,)</f>
        <v>0</v>
      </c>
      <c r="G21" s="627">
        <f>IF($A21&gt;" ",Arbeitszeiten!Q14,)</f>
        <v>0</v>
      </c>
      <c r="H21" s="629">
        <f>IF($A21&gt;" ",Arbeitszeiten!R14,)</f>
        <v>0</v>
      </c>
      <c r="I21" s="739">
        <f>IF($A21&gt;" ",IF(Arbeitszeiten!$U$14=0,IF(K21&gt;540,0,0),Arbeitszeiten!$S$14),0)</f>
        <v>0</v>
      </c>
      <c r="J21" s="740">
        <f>IF($A21&gt;" ",IF(Arbeitszeiten!$U$14=0,IF(AND(K21&gt;360,K21&lt;=540),0,),Arbeitszeiten!$T$14),0)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8"/>
        <v>0</v>
      </c>
      <c r="Q21" s="160">
        <f t="shared" si="19"/>
        <v>0</v>
      </c>
      <c r="R21" s="625">
        <f>IF(A21&gt;" ",Arbeitszeiten!$W$14,0)</f>
        <v>0</v>
      </c>
      <c r="S21" s="625">
        <f>IF(A21&gt;" ",Arbeitszeiten!$X$14,0)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43">
        <f t="shared" ref="B22:B23" si="20">IF(C15=6,1,0)</f>
        <v>0</v>
      </c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1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43">
        <f t="shared" si="20"/>
        <v>0</v>
      </c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1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5</v>
      </c>
      <c r="D25" s="337">
        <f t="shared" ref="D25:D31" si="22">IF($G$5=0," ",IF(C25=0," ",C25))</f>
        <v>5</v>
      </c>
      <c r="E25" s="627">
        <f>IF($A25&gt;" ",Arbeitszeiten!O8,)</f>
        <v>0</v>
      </c>
      <c r="F25" s="628">
        <f>IF($A25&gt;" ",Arbeitszeiten!P8,)</f>
        <v>0</v>
      </c>
      <c r="G25" s="627">
        <f>IF($A25&gt;" ",Arbeitszeiten!Q8,)</f>
        <v>0</v>
      </c>
      <c r="H25" s="629">
        <f>IF($A25&gt;" ",Arbeitszeiten!R8,)</f>
        <v>0</v>
      </c>
      <c r="I25" s="739">
        <f>IF($A25&gt;" ",IF(Arbeitszeiten!$U$8=0,IF(K25&gt;540,0,0),Arbeitszeiten!$S$8),0)</f>
        <v>0</v>
      </c>
      <c r="J25" s="740">
        <f>IF($A25&gt;" ",IF(Arbeitszeiten!$U$8=0,IF(AND(K25&gt;360,K25&lt;=540),0,),Arbeitszeiten!$T$8),0)</f>
        <v>0</v>
      </c>
      <c r="K25" s="253">
        <f t="shared" ref="K25:K31" si="23">IF(E25="A",0,((G25*60)+H25)-((E25*60)+F25))</f>
        <v>0</v>
      </c>
      <c r="L25" s="550">
        <f t="shared" ref="L25:L31" si="24">(I25*60)+J25</f>
        <v>0</v>
      </c>
      <c r="M25" s="551" t="str">
        <f t="shared" ref="M25:M31" si="25">IF(E25=0,"",P25)</f>
        <v/>
      </c>
      <c r="N25" s="552" t="str">
        <f t="shared" ref="N25:N31" si="26">IF(E25=0,"",Q25)</f>
        <v/>
      </c>
      <c r="O25" s="243">
        <f>IF(A25&gt;" ",IF(E25="A",0,IF(E25="F",V25,IF(E25="U",V25,IF(OR(E25="K",E25="B"),V25,K25-L25)))),0)</f>
        <v>0</v>
      </c>
      <c r="P25" s="550">
        <f t="shared" ref="P25:P29" si="27">INT(O25/60)</f>
        <v>0</v>
      </c>
      <c r="Q25" s="160">
        <f t="shared" ref="Q25:Q29" si="28">ROUND(MOD(O25,60),0)</f>
        <v>0</v>
      </c>
      <c r="R25" s="625">
        <f>IF(A25&gt;" ",Arbeitszeiten!$W$8,0)</f>
        <v>0</v>
      </c>
      <c r="S25" s="625">
        <f>IF(A25&gt;" ",Arbeitszeiten!$X$8,0)</f>
        <v>0</v>
      </c>
      <c r="T25" s="553">
        <f t="shared" ref="T25:U31" si="29">R25</f>
        <v>0</v>
      </c>
      <c r="U25" s="554">
        <f t="shared" si="29"/>
        <v>0</v>
      </c>
      <c r="V25" s="555">
        <f t="shared" ref="V25:V31" si="30">(T25*60)+U25</f>
        <v>0</v>
      </c>
      <c r="W25" s="556">
        <f t="shared" ref="W25:W31" si="31">IF(E25=0,0,O25-V25)</f>
        <v>0</v>
      </c>
      <c r="X25" s="160">
        <f t="shared" ref="X25:X32" si="32">IF(W25&lt;0,INT((W25*(-1))/60),INT(W25/60))</f>
        <v>0</v>
      </c>
      <c r="Y25" s="160">
        <f t="shared" ref="Y25:Y32" si="33">IF(W25&lt;0,MOD(W25*(-1),60),MOD(W25,60))</f>
        <v>0</v>
      </c>
      <c r="Z25" s="338" t="str">
        <f t="shared" ref="Z25:Z31" si="34">IF(E25=0," ",IF(W25&lt;0,"-",IF(W25&gt;0,"+","")))</f>
        <v xml:space="preserve"> </v>
      </c>
      <c r="AA25" s="339" t="str">
        <f t="shared" ref="AA25:AA31" si="35">IF(E25=0," ",IF(X25&lt;0,(X25*(-1)),X25))</f>
        <v xml:space="preserve"> </v>
      </c>
      <c r="AB25" s="340" t="str">
        <f t="shared" ref="AB25:AB31" si="36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7">IF((C25+1)&gt;AnzahlTage,0,C25+1)</f>
        <v>6</v>
      </c>
      <c r="D26" s="337">
        <f t="shared" si="22"/>
        <v>6</v>
      </c>
      <c r="E26" s="627">
        <f>IF($A26&gt;" ",Arbeitszeiten!O9,)</f>
        <v>0</v>
      </c>
      <c r="F26" s="628">
        <f>IF($A26&gt;" ",Arbeitszeiten!P9,)</f>
        <v>0</v>
      </c>
      <c r="G26" s="627">
        <f>IF($A26&gt;" ",Arbeitszeiten!Q9,)</f>
        <v>0</v>
      </c>
      <c r="H26" s="629">
        <f>IF($A26&gt;" ",Arbeitszeiten!R9,)</f>
        <v>0</v>
      </c>
      <c r="I26" s="739">
        <f>IF($A26&gt;" ",IF(Arbeitszeiten!$U$9=0,IF(K26&gt;540,0,0),Arbeitszeiten!$S$9),0)</f>
        <v>0</v>
      </c>
      <c r="J26" s="740">
        <f>IF($A26&gt;" ",IF(Arbeitszeiten!$U$9=0,IF(AND(K26&gt;360,K26&lt;=540),0,),Arbeitszeiten!$T$9),0)</f>
        <v>0</v>
      </c>
      <c r="K26" s="253">
        <f t="shared" si="23"/>
        <v>0</v>
      </c>
      <c r="L26" s="550">
        <f t="shared" si="24"/>
        <v>0</v>
      </c>
      <c r="M26" s="551" t="str">
        <f t="shared" si="25"/>
        <v/>
      </c>
      <c r="N26" s="552" t="str">
        <f t="shared" si="26"/>
        <v/>
      </c>
      <c r="O26" s="243">
        <f t="shared" ref="O26:O31" si="38">IF(A26&gt;" ",IF(E26="A",0,IF(E26="F",V26,IF(E26="U",V26,IF(OR(E26="K",E26="B"),V26,K26-L26)))),0)</f>
        <v>0</v>
      </c>
      <c r="P26" s="550">
        <f t="shared" si="27"/>
        <v>0</v>
      </c>
      <c r="Q26" s="160">
        <f t="shared" si="28"/>
        <v>0</v>
      </c>
      <c r="R26" s="625">
        <f>IF(A26&gt;" ",Arbeitszeiten!$W$9,0)</f>
        <v>0</v>
      </c>
      <c r="S26" s="625">
        <f>IF(A26&gt;" ",Arbeitszeiten!$X$9,0)</f>
        <v>0</v>
      </c>
      <c r="T26" s="553">
        <f t="shared" si="29"/>
        <v>0</v>
      </c>
      <c r="U26" s="554">
        <f t="shared" si="29"/>
        <v>0</v>
      </c>
      <c r="V26" s="555">
        <f t="shared" si="30"/>
        <v>0</v>
      </c>
      <c r="W26" s="556">
        <f t="shared" si="31"/>
        <v>0</v>
      </c>
      <c r="X26" s="160">
        <f t="shared" si="32"/>
        <v>0</v>
      </c>
      <c r="Y26" s="160">
        <f t="shared" si="33"/>
        <v>0</v>
      </c>
      <c r="Z26" s="338" t="str">
        <f t="shared" si="34"/>
        <v xml:space="preserve"> </v>
      </c>
      <c r="AA26" s="339" t="str">
        <f t="shared" si="35"/>
        <v xml:space="preserve"> </v>
      </c>
      <c r="AB26" s="340" t="str">
        <f t="shared" si="36"/>
        <v xml:space="preserve"> </v>
      </c>
      <c r="AC26" s="665" t="str">
        <f t="shared" ref="AC26:AC31" si="39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7"/>
        <v>7</v>
      </c>
      <c r="D27" s="337">
        <f t="shared" si="22"/>
        <v>7</v>
      </c>
      <c r="E27" s="627">
        <f>IF($A27&gt;" ",Arbeitszeiten!O10,)</f>
        <v>0</v>
      </c>
      <c r="F27" s="628">
        <f>IF($A27&gt;" ",Arbeitszeiten!P10,)</f>
        <v>0</v>
      </c>
      <c r="G27" s="627">
        <f>IF($A27&gt;" ",Arbeitszeiten!Q10,)</f>
        <v>0</v>
      </c>
      <c r="H27" s="629">
        <f>IF($A27&gt;" ",Arbeitszeiten!R10,)</f>
        <v>0</v>
      </c>
      <c r="I27" s="739">
        <f>IF($A27&gt;" ",IF(Arbeitszeiten!$U$10=0,IF(K27&gt;540,0,0),Arbeitszeiten!$S$10),0)</f>
        <v>0</v>
      </c>
      <c r="J27" s="740">
        <f>IF($A27&gt;" ",IF(Arbeitszeiten!$U$10=0,IF(AND(K27&gt;360,K27&lt;=540),0,),Arbeitszeiten!$T$10),0)</f>
        <v>0</v>
      </c>
      <c r="K27" s="253">
        <f t="shared" si="23"/>
        <v>0</v>
      </c>
      <c r="L27" s="550">
        <f t="shared" si="24"/>
        <v>0</v>
      </c>
      <c r="M27" s="551" t="str">
        <f t="shared" si="25"/>
        <v/>
      </c>
      <c r="N27" s="552" t="str">
        <f t="shared" si="26"/>
        <v/>
      </c>
      <c r="O27" s="243">
        <f t="shared" si="38"/>
        <v>0</v>
      </c>
      <c r="P27" s="550">
        <f t="shared" si="27"/>
        <v>0</v>
      </c>
      <c r="Q27" s="160">
        <f t="shared" si="28"/>
        <v>0</v>
      </c>
      <c r="R27" s="625">
        <f>IF(A27&gt;" ",Arbeitszeiten!$W$10,0)</f>
        <v>0</v>
      </c>
      <c r="S27" s="625">
        <f>IF(A27&gt;" ",Arbeitszeiten!$X$10,0)</f>
        <v>0</v>
      </c>
      <c r="T27" s="553">
        <f t="shared" si="29"/>
        <v>0</v>
      </c>
      <c r="U27" s="554">
        <f t="shared" si="29"/>
        <v>0</v>
      </c>
      <c r="V27" s="555">
        <f t="shared" si="30"/>
        <v>0</v>
      </c>
      <c r="W27" s="556">
        <f t="shared" si="31"/>
        <v>0</v>
      </c>
      <c r="X27" s="160">
        <f t="shared" si="32"/>
        <v>0</v>
      </c>
      <c r="Y27" s="160">
        <f t="shared" si="33"/>
        <v>0</v>
      </c>
      <c r="Z27" s="338" t="str">
        <f t="shared" si="34"/>
        <v xml:space="preserve"> </v>
      </c>
      <c r="AA27" s="339" t="str">
        <f t="shared" si="35"/>
        <v xml:space="preserve"> </v>
      </c>
      <c r="AB27" s="340" t="str">
        <f t="shared" si="36"/>
        <v xml:space="preserve"> </v>
      </c>
      <c r="AC27" s="665" t="str">
        <f t="shared" si="39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7"/>
        <v>8</v>
      </c>
      <c r="D28" s="337">
        <f t="shared" si="22"/>
        <v>8</v>
      </c>
      <c r="E28" s="627">
        <f>IF($A28&gt;" ",Arbeitszeiten!O11,)</f>
        <v>0</v>
      </c>
      <c r="F28" s="628">
        <f>IF($A28&gt;" ",Arbeitszeiten!P11,)</f>
        <v>0</v>
      </c>
      <c r="G28" s="627">
        <f>IF($A28&gt;" ",Arbeitszeiten!Q11,)</f>
        <v>0</v>
      </c>
      <c r="H28" s="629">
        <f>IF($A28&gt;" ",Arbeitszeiten!R11,)</f>
        <v>0</v>
      </c>
      <c r="I28" s="739">
        <f>IF($A28&gt;" ",IF(Arbeitszeiten!$U$11=0,IF(K28&gt;540,0,0),Arbeitszeiten!$S$11),0)</f>
        <v>0</v>
      </c>
      <c r="J28" s="740">
        <f>IF($A28&gt;" ",IF(Arbeitszeiten!$U$11=0,IF(AND(K28&gt;360,K28&lt;=540),0,),Arbeitszeiten!$T$11),0)</f>
        <v>0</v>
      </c>
      <c r="K28" s="253">
        <f t="shared" si="23"/>
        <v>0</v>
      </c>
      <c r="L28" s="550">
        <f t="shared" si="24"/>
        <v>0</v>
      </c>
      <c r="M28" s="551" t="str">
        <f t="shared" si="25"/>
        <v/>
      </c>
      <c r="N28" s="552" t="str">
        <f t="shared" si="26"/>
        <v/>
      </c>
      <c r="O28" s="243">
        <f t="shared" si="38"/>
        <v>0</v>
      </c>
      <c r="P28" s="550">
        <f t="shared" si="27"/>
        <v>0</v>
      </c>
      <c r="Q28" s="160">
        <f t="shared" si="28"/>
        <v>0</v>
      </c>
      <c r="R28" s="625">
        <f>IF(A28&gt;" ",Arbeitszeiten!$W$11,0)</f>
        <v>0</v>
      </c>
      <c r="S28" s="625">
        <f>IF(A28&gt;" ",Arbeitszeiten!$X$11,0)</f>
        <v>0</v>
      </c>
      <c r="T28" s="553">
        <f t="shared" si="29"/>
        <v>0</v>
      </c>
      <c r="U28" s="554">
        <f t="shared" si="29"/>
        <v>0</v>
      </c>
      <c r="V28" s="555">
        <f t="shared" si="30"/>
        <v>0</v>
      </c>
      <c r="W28" s="556">
        <f t="shared" si="31"/>
        <v>0</v>
      </c>
      <c r="X28" s="160">
        <f t="shared" si="32"/>
        <v>0</v>
      </c>
      <c r="Y28" s="160">
        <f t="shared" si="33"/>
        <v>0</v>
      </c>
      <c r="Z28" s="338" t="str">
        <f t="shared" si="34"/>
        <v xml:space="preserve"> </v>
      </c>
      <c r="AA28" s="339" t="str">
        <f t="shared" si="35"/>
        <v xml:space="preserve"> </v>
      </c>
      <c r="AB28" s="340" t="str">
        <f t="shared" si="36"/>
        <v xml:space="preserve"> </v>
      </c>
      <c r="AC28" s="665" t="str">
        <f t="shared" si="39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7"/>
        <v>9</v>
      </c>
      <c r="D29" s="337">
        <f t="shared" si="22"/>
        <v>9</v>
      </c>
      <c r="E29" s="627">
        <f>IF($A29&gt;" ",Arbeitszeiten!O12,)</f>
        <v>0</v>
      </c>
      <c r="F29" s="628">
        <f>IF($A29&gt;" ",Arbeitszeiten!P12,)</f>
        <v>0</v>
      </c>
      <c r="G29" s="627">
        <f>IF($A29&gt;" ",Arbeitszeiten!Q12,)</f>
        <v>0</v>
      </c>
      <c r="H29" s="629">
        <f>IF($A29&gt;" ",Arbeitszeiten!R12,)</f>
        <v>0</v>
      </c>
      <c r="I29" s="739">
        <f>IF($A29&gt;" ",IF(Arbeitszeiten!$U$12=0,IF(K29&gt;540,0,0),Arbeitszeiten!$S$12),0)</f>
        <v>0</v>
      </c>
      <c r="J29" s="740">
        <f>IF($A29&gt;" ",IF(Arbeitszeiten!$U$12=0,IF(AND(K29&gt;360,K29&lt;=540),0,),Arbeitszeiten!$T$12),0)</f>
        <v>0</v>
      </c>
      <c r="K29" s="253">
        <f t="shared" si="23"/>
        <v>0</v>
      </c>
      <c r="L29" s="550">
        <f t="shared" si="24"/>
        <v>0</v>
      </c>
      <c r="M29" s="551" t="str">
        <f t="shared" si="25"/>
        <v/>
      </c>
      <c r="N29" s="552" t="str">
        <f t="shared" si="26"/>
        <v/>
      </c>
      <c r="O29" s="243">
        <f t="shared" si="38"/>
        <v>0</v>
      </c>
      <c r="P29" s="550">
        <f t="shared" si="27"/>
        <v>0</v>
      </c>
      <c r="Q29" s="160">
        <f t="shared" si="28"/>
        <v>0</v>
      </c>
      <c r="R29" s="625">
        <f>IF(A29&gt;" ",Arbeitszeiten!$W$12,0)</f>
        <v>0</v>
      </c>
      <c r="S29" s="625">
        <f>IF(A29&gt;" ",Arbeitszeiten!$X$12,0)</f>
        <v>0</v>
      </c>
      <c r="T29" s="557">
        <f t="shared" si="29"/>
        <v>0</v>
      </c>
      <c r="U29" s="558">
        <f t="shared" si="29"/>
        <v>0</v>
      </c>
      <c r="V29" s="559">
        <f t="shared" si="30"/>
        <v>0</v>
      </c>
      <c r="W29" s="556">
        <f t="shared" si="31"/>
        <v>0</v>
      </c>
      <c r="X29" s="160">
        <f t="shared" si="32"/>
        <v>0</v>
      </c>
      <c r="Y29" s="160">
        <f t="shared" si="33"/>
        <v>0</v>
      </c>
      <c r="Z29" s="338" t="str">
        <f t="shared" si="34"/>
        <v xml:space="preserve"> </v>
      </c>
      <c r="AA29" s="339" t="str">
        <f t="shared" si="35"/>
        <v xml:space="preserve"> </v>
      </c>
      <c r="AB29" s="340" t="str">
        <f t="shared" si="36"/>
        <v xml:space="preserve"> </v>
      </c>
      <c r="AC29" s="665" t="str">
        <f t="shared" si="39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7"/>
        <v>10</v>
      </c>
      <c r="D30" s="337">
        <f t="shared" si="22"/>
        <v>10</v>
      </c>
      <c r="E30" s="627">
        <f>IF($A30&gt;" ",Arbeitszeiten!O13,)</f>
        <v>0</v>
      </c>
      <c r="F30" s="628">
        <f>IF($A30&gt;" ",Arbeitszeiten!P13,)</f>
        <v>0</v>
      </c>
      <c r="G30" s="627">
        <f>IF($A30&gt;" ",Arbeitszeiten!Q13,)</f>
        <v>0</v>
      </c>
      <c r="H30" s="629">
        <f>IF($A30&gt;" ",Arbeitszeiten!R13,)</f>
        <v>0</v>
      </c>
      <c r="I30" s="739">
        <f>IF($A30&gt;" ",IF(Arbeitszeiten!$U$13=0,IF(K30&gt;540,0,0),Arbeitszeiten!$S$13),0)</f>
        <v>0</v>
      </c>
      <c r="J30" s="740">
        <f>IF($A30&gt;" ",IF(Arbeitszeiten!$U$13=0,IF(AND(K30&gt;360,K30&lt;=540),0,),Arbeitszeiten!$T$13),0)</f>
        <v>0</v>
      </c>
      <c r="K30" s="253">
        <f t="shared" si="23"/>
        <v>0</v>
      </c>
      <c r="L30" s="550">
        <f t="shared" si="24"/>
        <v>0</v>
      </c>
      <c r="M30" s="551" t="str">
        <f t="shared" si="25"/>
        <v/>
      </c>
      <c r="N30" s="552" t="str">
        <f t="shared" si="26"/>
        <v/>
      </c>
      <c r="O30" s="243">
        <f t="shared" si="38"/>
        <v>0</v>
      </c>
      <c r="P30" s="550">
        <f t="shared" ref="P30:P31" si="40">INT(O30/60)</f>
        <v>0</v>
      </c>
      <c r="Q30" s="160">
        <f t="shared" ref="Q30:Q31" si="41">ROUND(MOD(O30,60),0)</f>
        <v>0</v>
      </c>
      <c r="R30" s="625">
        <f>IF(A30&gt;" ",Arbeitszeiten!$W$13,0)</f>
        <v>0</v>
      </c>
      <c r="S30" s="625">
        <f>IF(A30&gt;" ",Arbeitszeiten!$X$13,0)</f>
        <v>0</v>
      </c>
      <c r="T30" s="557">
        <f t="shared" si="29"/>
        <v>0</v>
      </c>
      <c r="U30" s="558">
        <f t="shared" si="29"/>
        <v>0</v>
      </c>
      <c r="V30" s="559">
        <f t="shared" si="30"/>
        <v>0</v>
      </c>
      <c r="W30" s="556">
        <f t="shared" si="31"/>
        <v>0</v>
      </c>
      <c r="X30" s="160">
        <f t="shared" si="32"/>
        <v>0</v>
      </c>
      <c r="Y30" s="160">
        <f t="shared" si="33"/>
        <v>0</v>
      </c>
      <c r="Z30" s="338" t="str">
        <f t="shared" si="34"/>
        <v xml:space="preserve"> </v>
      </c>
      <c r="AA30" s="339" t="str">
        <f t="shared" si="35"/>
        <v xml:space="preserve"> </v>
      </c>
      <c r="AB30" s="340" t="str">
        <f t="shared" si="36"/>
        <v xml:space="preserve"> </v>
      </c>
      <c r="AC30" s="665" t="str">
        <f t="shared" si="39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7"/>
        <v>11</v>
      </c>
      <c r="D31" s="337">
        <f t="shared" si="22"/>
        <v>11</v>
      </c>
      <c r="E31" s="627">
        <f>IF($A31&gt;" ",Arbeitszeiten!O14,)</f>
        <v>0</v>
      </c>
      <c r="F31" s="628">
        <f>IF($A31&gt;" ",Arbeitszeiten!P14,)</f>
        <v>0</v>
      </c>
      <c r="G31" s="627">
        <f>IF($A31&gt;" ",Arbeitszeiten!Q14,)</f>
        <v>0</v>
      </c>
      <c r="H31" s="629">
        <f>IF($A31&gt;" ",Arbeitszeiten!R14,)</f>
        <v>0</v>
      </c>
      <c r="I31" s="739">
        <f>IF($A31&gt;" ",IF(Arbeitszeiten!$U$14=0,IF(K31&gt;540,0,0),Arbeitszeiten!$S$14),0)</f>
        <v>0</v>
      </c>
      <c r="J31" s="740">
        <f>IF($A31&gt;" ",IF(Arbeitszeiten!$U$14=0,IF(AND(K31&gt;360,K31&lt;=540),0,),Arbeitszeiten!$T$14),0)</f>
        <v>0</v>
      </c>
      <c r="K31" s="253">
        <f t="shared" si="23"/>
        <v>0</v>
      </c>
      <c r="L31" s="550">
        <f t="shared" si="24"/>
        <v>0</v>
      </c>
      <c r="M31" s="551" t="str">
        <f t="shared" si="25"/>
        <v/>
      </c>
      <c r="N31" s="552" t="str">
        <f t="shared" si="26"/>
        <v/>
      </c>
      <c r="O31" s="243">
        <f t="shared" si="38"/>
        <v>0</v>
      </c>
      <c r="P31" s="550">
        <f t="shared" si="40"/>
        <v>0</v>
      </c>
      <c r="Q31" s="160">
        <f t="shared" si="41"/>
        <v>0</v>
      </c>
      <c r="R31" s="625">
        <f>IF(A31&gt;" ",Arbeitszeiten!$W$14,0)</f>
        <v>0</v>
      </c>
      <c r="S31" s="625">
        <f>IF(A31&gt;" ",Arbeitszeiten!$X$14,0)</f>
        <v>0</v>
      </c>
      <c r="T31" s="557">
        <f t="shared" si="29"/>
        <v>0</v>
      </c>
      <c r="U31" s="558">
        <f t="shared" si="29"/>
        <v>0</v>
      </c>
      <c r="V31" s="559">
        <f t="shared" si="30"/>
        <v>0</v>
      </c>
      <c r="W31" s="556">
        <f t="shared" si="31"/>
        <v>0</v>
      </c>
      <c r="X31" s="160">
        <f t="shared" si="32"/>
        <v>0</v>
      </c>
      <c r="Y31" s="160">
        <f t="shared" si="33"/>
        <v>0</v>
      </c>
      <c r="Z31" s="338" t="str">
        <f t="shared" si="34"/>
        <v xml:space="preserve"> </v>
      </c>
      <c r="AA31" s="339" t="str">
        <f t="shared" si="35"/>
        <v xml:space="preserve"> </v>
      </c>
      <c r="AB31" s="340" t="str">
        <f t="shared" si="36"/>
        <v xml:space="preserve"> </v>
      </c>
      <c r="AC31" s="665" t="str">
        <f t="shared" si="39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2"/>
        <v>0</v>
      </c>
      <c r="Y32" s="160">
        <f t="shared" si="33"/>
        <v>0</v>
      </c>
      <c r="Z32" s="379"/>
      <c r="AA32" s="380"/>
      <c r="AB32" s="381"/>
      <c r="AC32" s="665" t="str">
        <f t="shared" si="21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1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12</v>
      </c>
      <c r="D35" s="337">
        <f t="shared" ref="D35:D41" si="42">IF($G$5=0," ",IF(C35=0," ",C35))</f>
        <v>12</v>
      </c>
      <c r="E35" s="627">
        <f>IF($A35&gt;" ",Arbeitszeiten!O8,)</f>
        <v>0</v>
      </c>
      <c r="F35" s="628">
        <f>IF($A35&gt;" ",Arbeitszeiten!P8,)</f>
        <v>0</v>
      </c>
      <c r="G35" s="627">
        <f>IF($A35&gt;" ",Arbeitszeiten!Q8,)</f>
        <v>0</v>
      </c>
      <c r="H35" s="629">
        <f>IF($A35&gt;" ",Arbeitszeiten!R8,)</f>
        <v>0</v>
      </c>
      <c r="I35" s="739">
        <f>IF($A35&gt;" ",IF(Arbeitszeiten!$U$8=0,IF(K35&gt;540,0,0),Arbeitszeiten!$S$8),0)</f>
        <v>0</v>
      </c>
      <c r="J35" s="740">
        <f>IF($A35&gt;" ",IF(Arbeitszeiten!$U$8=0,IF(AND(K35&gt;360,K35&lt;=540),0,),Arbeitszeiten!$T$8),0)</f>
        <v>0</v>
      </c>
      <c r="K35" s="253">
        <f>((G35*60)+H35)-((E35*60)+F35)</f>
        <v>0</v>
      </c>
      <c r="L35" s="550">
        <f t="shared" ref="L35:L41" si="43">(I35*60)+J35</f>
        <v>0</v>
      </c>
      <c r="M35" s="551" t="str">
        <f t="shared" ref="M35:M41" si="44">IF(E35=0,"",P35)</f>
        <v/>
      </c>
      <c r="N35" s="552" t="str">
        <f t="shared" ref="N35:N41" si="45">IF(E35=0,"",Q35)</f>
        <v/>
      </c>
      <c r="O35" s="243">
        <f>IF(A35&gt;" ",IF(E35="A",0,IF(E35="F",V35,IF(E35="U",V35,IF(OR(E35="K",E35="B"),V35,K35-L35)))),0)</f>
        <v>0</v>
      </c>
      <c r="P35" s="550">
        <f t="shared" ref="P35:P39" si="46">INT(O35/60)</f>
        <v>0</v>
      </c>
      <c r="Q35" s="160">
        <f t="shared" ref="Q35:Q39" si="47">ROUND(MOD(O35,60),0)</f>
        <v>0</v>
      </c>
      <c r="R35" s="625">
        <f>IF(A35&gt;" ",Arbeitszeiten!$W$8,0)</f>
        <v>0</v>
      </c>
      <c r="S35" s="625">
        <f>IF(A35&gt;" ",Arbeitszeiten!$X$8,0)</f>
        <v>0</v>
      </c>
      <c r="T35" s="553">
        <f t="shared" ref="T35:U41" si="48">R35</f>
        <v>0</v>
      </c>
      <c r="U35" s="554">
        <f t="shared" si="48"/>
        <v>0</v>
      </c>
      <c r="V35" s="555">
        <f t="shared" ref="V35:V41" si="49">(T35*60)+U35</f>
        <v>0</v>
      </c>
      <c r="W35" s="556">
        <f t="shared" ref="W35:W41" si="50">IF(E35=0,0,O35-V35)</f>
        <v>0</v>
      </c>
      <c r="X35" s="160">
        <f t="shared" ref="X35:X42" si="51">IF(W35&lt;0,INT((W35*(-1))/60),INT(W35/60))</f>
        <v>0</v>
      </c>
      <c r="Y35" s="160">
        <f t="shared" ref="Y35:Y42" si="52">IF(W35&lt;0,MOD(W35*(-1),60),MOD(W35,60))</f>
        <v>0</v>
      </c>
      <c r="Z35" s="338" t="str">
        <f t="shared" ref="Z35:Z41" si="53">IF(E35=0," ",IF(W35&lt;0,"-",IF(W35&gt;0,"+","")))</f>
        <v xml:space="preserve"> </v>
      </c>
      <c r="AA35" s="339" t="str">
        <f t="shared" ref="AA35:AA41" si="54">IF(E35=0," ",IF(X35&lt;0,(X35*(-1)),X35))</f>
        <v xml:space="preserve"> </v>
      </c>
      <c r="AB35" s="340" t="str">
        <f t="shared" ref="AB35:AB41" si="55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6">IF((C35+1)&gt;AnzahlTage,0,C35+1)</f>
        <v>13</v>
      </c>
      <c r="D36" s="337">
        <f t="shared" si="42"/>
        <v>13</v>
      </c>
      <c r="E36" s="627">
        <f>IF($A36&gt;" ",Arbeitszeiten!O9,)</f>
        <v>0</v>
      </c>
      <c r="F36" s="628">
        <f>IF($A36&gt;" ",Arbeitszeiten!P9,)</f>
        <v>0</v>
      </c>
      <c r="G36" s="627">
        <f>IF($A36&gt;" ",Arbeitszeiten!Q9,)</f>
        <v>0</v>
      </c>
      <c r="H36" s="629">
        <f>IF($A36&gt;" ",Arbeitszeiten!R9,)</f>
        <v>0</v>
      </c>
      <c r="I36" s="739">
        <f>IF($A36&gt;" ",IF(Arbeitszeiten!$U$9=0,IF(K36&gt;540,0,0),Arbeitszeiten!$S$9),0)</f>
        <v>0</v>
      </c>
      <c r="J36" s="740">
        <f>IF($A36&gt;" ",IF(Arbeitszeiten!$U$9=0,IF(AND(K36&gt;360,K36&lt;=540),0,),Arbeitszeiten!$T$9),0)</f>
        <v>0</v>
      </c>
      <c r="K36" s="253">
        <f>((G36*60)+H36)-((E36*60)+F36)</f>
        <v>0</v>
      </c>
      <c r="L36" s="550">
        <f t="shared" si="43"/>
        <v>0</v>
      </c>
      <c r="M36" s="551" t="str">
        <f t="shared" si="44"/>
        <v/>
      </c>
      <c r="N36" s="552" t="str">
        <f t="shared" si="45"/>
        <v/>
      </c>
      <c r="O36" s="243">
        <f t="shared" ref="O36:O41" si="57">IF(A36&gt;" ",IF(E36="A",0,IF(E36="F",V36,IF(E36="U",V36,IF(OR(E36="K",E36="B"),V36,K36-L36)))),0)</f>
        <v>0</v>
      </c>
      <c r="P36" s="550">
        <f t="shared" si="46"/>
        <v>0</v>
      </c>
      <c r="Q36" s="160">
        <f t="shared" si="47"/>
        <v>0</v>
      </c>
      <c r="R36" s="625">
        <f>IF(A36&gt;" ",Arbeitszeiten!$W$9,0)</f>
        <v>0</v>
      </c>
      <c r="S36" s="625">
        <f>IF(A36&gt;" ",Arbeitszeiten!$X$9,0)</f>
        <v>0</v>
      </c>
      <c r="T36" s="553">
        <f t="shared" si="48"/>
        <v>0</v>
      </c>
      <c r="U36" s="554">
        <f t="shared" si="48"/>
        <v>0</v>
      </c>
      <c r="V36" s="555">
        <f t="shared" si="49"/>
        <v>0</v>
      </c>
      <c r="W36" s="556">
        <f t="shared" si="50"/>
        <v>0</v>
      </c>
      <c r="X36" s="160">
        <f t="shared" si="51"/>
        <v>0</v>
      </c>
      <c r="Y36" s="160">
        <f t="shared" si="52"/>
        <v>0</v>
      </c>
      <c r="Z36" s="338" t="str">
        <f t="shared" si="53"/>
        <v xml:space="preserve"> </v>
      </c>
      <c r="AA36" s="339" t="str">
        <f t="shared" si="54"/>
        <v xml:space="preserve"> </v>
      </c>
      <c r="AB36" s="340" t="str">
        <f t="shared" si="55"/>
        <v xml:space="preserve"> </v>
      </c>
      <c r="AC36" s="665" t="str">
        <f t="shared" ref="AC36:AC41" si="58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6"/>
        <v>14</v>
      </c>
      <c r="D37" s="337">
        <f t="shared" si="42"/>
        <v>14</v>
      </c>
      <c r="E37" s="627">
        <f>IF($A37&gt;" ",Arbeitszeiten!O10,)</f>
        <v>0</v>
      </c>
      <c r="F37" s="628">
        <f>IF($A37&gt;" ",Arbeitszeiten!P10,)</f>
        <v>0</v>
      </c>
      <c r="G37" s="627">
        <f>IF($A37&gt;" ",Arbeitszeiten!Q10,)</f>
        <v>0</v>
      </c>
      <c r="H37" s="629">
        <f>IF($A37&gt;" ",Arbeitszeiten!R10,)</f>
        <v>0</v>
      </c>
      <c r="I37" s="739">
        <f>IF($A37&gt;" ",IF(Arbeitszeiten!$U$10=0,IF(K37&gt;540,0,0),Arbeitszeiten!$S$10),0)</f>
        <v>0</v>
      </c>
      <c r="J37" s="740">
        <f>IF($A37&gt;" ",IF(Arbeitszeiten!$U$10=0,IF(AND(K37&gt;360,K37&lt;=540),0,),Arbeitszeiten!$T$10),0)</f>
        <v>0</v>
      </c>
      <c r="K37" s="253">
        <f>((G37*60)+H37)-((E37*60)+F37)</f>
        <v>0</v>
      </c>
      <c r="L37" s="550">
        <f t="shared" si="43"/>
        <v>0</v>
      </c>
      <c r="M37" s="551" t="str">
        <f t="shared" si="44"/>
        <v/>
      </c>
      <c r="N37" s="552" t="str">
        <f t="shared" si="45"/>
        <v/>
      </c>
      <c r="O37" s="243">
        <f t="shared" si="57"/>
        <v>0</v>
      </c>
      <c r="P37" s="550">
        <f t="shared" si="46"/>
        <v>0</v>
      </c>
      <c r="Q37" s="160">
        <f t="shared" si="47"/>
        <v>0</v>
      </c>
      <c r="R37" s="625">
        <f>IF(A37&gt;" ",Arbeitszeiten!$W$10,0)</f>
        <v>0</v>
      </c>
      <c r="S37" s="625">
        <f>IF(A37&gt;" ",Arbeitszeiten!$X$10,0)</f>
        <v>0</v>
      </c>
      <c r="T37" s="553">
        <f t="shared" si="48"/>
        <v>0</v>
      </c>
      <c r="U37" s="554">
        <f t="shared" si="48"/>
        <v>0</v>
      </c>
      <c r="V37" s="555">
        <f t="shared" si="49"/>
        <v>0</v>
      </c>
      <c r="W37" s="556">
        <f t="shared" si="50"/>
        <v>0</v>
      </c>
      <c r="X37" s="160">
        <f t="shared" si="51"/>
        <v>0</v>
      </c>
      <c r="Y37" s="160">
        <f t="shared" si="52"/>
        <v>0</v>
      </c>
      <c r="Z37" s="338" t="str">
        <f t="shared" si="53"/>
        <v xml:space="preserve"> </v>
      </c>
      <c r="AA37" s="339" t="str">
        <f t="shared" si="54"/>
        <v xml:space="preserve"> </v>
      </c>
      <c r="AB37" s="340" t="str">
        <f t="shared" si="55"/>
        <v xml:space="preserve"> </v>
      </c>
      <c r="AC37" s="665" t="str">
        <f t="shared" si="58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6"/>
        <v>15</v>
      </c>
      <c r="D38" s="337">
        <f t="shared" si="42"/>
        <v>15</v>
      </c>
      <c r="E38" s="627">
        <f>IF($A38&gt;" ",Arbeitszeiten!O11,)</f>
        <v>0</v>
      </c>
      <c r="F38" s="628">
        <f>IF($A38&gt;" ",Arbeitszeiten!P11,)</f>
        <v>0</v>
      </c>
      <c r="G38" s="627">
        <f>IF($A38&gt;" ",Arbeitszeiten!Q11,)</f>
        <v>0</v>
      </c>
      <c r="H38" s="629">
        <f>IF($A38&gt;" ",Arbeitszeiten!R11,)</f>
        <v>0</v>
      </c>
      <c r="I38" s="739">
        <f>IF($A38&gt;" ",IF(Arbeitszeiten!$U$11=0,IF(K38&gt;540,0,0),Arbeitszeiten!$S$11),0)</f>
        <v>0</v>
      </c>
      <c r="J38" s="740">
        <f>IF($A38&gt;" ",IF(Arbeitszeiten!$U$11=0,IF(AND(K38&gt;360,K38&lt;=540),0,),Arbeitszeiten!$T$11),0)</f>
        <v>0</v>
      </c>
      <c r="K38" s="253">
        <f>((G38*60)+H38)-((E38*60)+F38)</f>
        <v>0</v>
      </c>
      <c r="L38" s="550">
        <f t="shared" si="43"/>
        <v>0</v>
      </c>
      <c r="M38" s="551" t="str">
        <f t="shared" si="44"/>
        <v/>
      </c>
      <c r="N38" s="552" t="str">
        <f t="shared" si="45"/>
        <v/>
      </c>
      <c r="O38" s="243">
        <f t="shared" si="57"/>
        <v>0</v>
      </c>
      <c r="P38" s="550">
        <f t="shared" si="46"/>
        <v>0</v>
      </c>
      <c r="Q38" s="160">
        <f t="shared" si="47"/>
        <v>0</v>
      </c>
      <c r="R38" s="625">
        <f>IF(A38&gt;" ",Arbeitszeiten!$W$11,0)</f>
        <v>0</v>
      </c>
      <c r="S38" s="625">
        <f>IF(A38&gt;" ",Arbeitszeiten!$X$11,0)</f>
        <v>0</v>
      </c>
      <c r="T38" s="553">
        <f t="shared" si="48"/>
        <v>0</v>
      </c>
      <c r="U38" s="554">
        <f t="shared" si="48"/>
        <v>0</v>
      </c>
      <c r="V38" s="555">
        <f t="shared" si="49"/>
        <v>0</v>
      </c>
      <c r="W38" s="556">
        <f t="shared" si="50"/>
        <v>0</v>
      </c>
      <c r="X38" s="160">
        <f t="shared" si="51"/>
        <v>0</v>
      </c>
      <c r="Y38" s="160">
        <f t="shared" si="52"/>
        <v>0</v>
      </c>
      <c r="Z38" s="338" t="str">
        <f t="shared" si="53"/>
        <v xml:space="preserve"> </v>
      </c>
      <c r="AA38" s="339" t="str">
        <f t="shared" si="54"/>
        <v xml:space="preserve"> </v>
      </c>
      <c r="AB38" s="340" t="str">
        <f t="shared" si="55"/>
        <v xml:space="preserve"> </v>
      </c>
      <c r="AC38" s="665" t="str">
        <f t="shared" si="58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6"/>
        <v>16</v>
      </c>
      <c r="D39" s="337">
        <f t="shared" si="42"/>
        <v>16</v>
      </c>
      <c r="E39" s="627">
        <f>IF($A39&gt;" ",Arbeitszeiten!O12,)</f>
        <v>0</v>
      </c>
      <c r="F39" s="628">
        <f>IF($A39&gt;" ",Arbeitszeiten!P12,)</f>
        <v>0</v>
      </c>
      <c r="G39" s="627">
        <f>IF($A39&gt;" ",Arbeitszeiten!Q12,)</f>
        <v>0</v>
      </c>
      <c r="H39" s="629">
        <f>IF($A39&gt;" ",Arbeitszeiten!R12,)</f>
        <v>0</v>
      </c>
      <c r="I39" s="739">
        <f>IF($A39&gt;" ",IF(Arbeitszeiten!$U$12=0,IF(K39&gt;540,0,0),Arbeitszeiten!$S$12),0)</f>
        <v>0</v>
      </c>
      <c r="J39" s="740">
        <f>IF($A39&gt;" ",IF(Arbeitszeiten!$U$12=0,IF(AND(K39&gt;360,K39&lt;=540),0,),Arbeitszeiten!$T$12),0)</f>
        <v>0</v>
      </c>
      <c r="K39" s="253">
        <f>((G39*60)+H39)-((E39*60)+F39)</f>
        <v>0</v>
      </c>
      <c r="L39" s="550">
        <f t="shared" si="43"/>
        <v>0</v>
      </c>
      <c r="M39" s="551" t="str">
        <f t="shared" si="44"/>
        <v/>
      </c>
      <c r="N39" s="552" t="str">
        <f t="shared" si="45"/>
        <v/>
      </c>
      <c r="O39" s="243">
        <f t="shared" si="57"/>
        <v>0</v>
      </c>
      <c r="P39" s="550">
        <f t="shared" si="46"/>
        <v>0</v>
      </c>
      <c r="Q39" s="160">
        <f t="shared" si="47"/>
        <v>0</v>
      </c>
      <c r="R39" s="625">
        <f>IF(A39&gt;" ",Arbeitszeiten!$W$12,0)</f>
        <v>0</v>
      </c>
      <c r="S39" s="625">
        <f>IF(A39&gt;" ",Arbeitszeiten!$X$12,0)</f>
        <v>0</v>
      </c>
      <c r="T39" s="557">
        <f t="shared" si="48"/>
        <v>0</v>
      </c>
      <c r="U39" s="558">
        <f t="shared" si="48"/>
        <v>0</v>
      </c>
      <c r="V39" s="559">
        <f t="shared" si="49"/>
        <v>0</v>
      </c>
      <c r="W39" s="556">
        <f t="shared" si="50"/>
        <v>0</v>
      </c>
      <c r="X39" s="160">
        <f t="shared" si="51"/>
        <v>0</v>
      </c>
      <c r="Y39" s="160">
        <f t="shared" si="52"/>
        <v>0</v>
      </c>
      <c r="Z39" s="338" t="str">
        <f t="shared" si="53"/>
        <v xml:space="preserve"> </v>
      </c>
      <c r="AA39" s="339" t="str">
        <f t="shared" si="54"/>
        <v xml:space="preserve"> </v>
      </c>
      <c r="AB39" s="340" t="str">
        <f t="shared" si="55"/>
        <v xml:space="preserve"> </v>
      </c>
      <c r="AC39" s="665" t="str">
        <f t="shared" si="58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6"/>
        <v>17</v>
      </c>
      <c r="D40" s="337">
        <f t="shared" si="42"/>
        <v>17</v>
      </c>
      <c r="E40" s="627">
        <f>IF($A40&gt;" ",Arbeitszeiten!O13,)</f>
        <v>0</v>
      </c>
      <c r="F40" s="628">
        <f>IF($A40&gt;" ",Arbeitszeiten!P13,)</f>
        <v>0</v>
      </c>
      <c r="G40" s="627">
        <f>IF($A40&gt;" ",Arbeitszeiten!Q13,)</f>
        <v>0</v>
      </c>
      <c r="H40" s="629">
        <f>IF($A40&gt;" ",Arbeitszeiten!R13,)</f>
        <v>0</v>
      </c>
      <c r="I40" s="739">
        <f>IF($A40&gt;" ",IF(Arbeitszeiten!$U$13=0,IF(K40&gt;540,0,0),Arbeitszeiten!$S$13),0)</f>
        <v>0</v>
      </c>
      <c r="J40" s="740">
        <f>IF($A40&gt;" ",IF(Arbeitszeiten!$U$13=0,IF(AND(K40&gt;360,K40&lt;=540),0,),Arbeitszeiten!$T$13),0)</f>
        <v>0</v>
      </c>
      <c r="K40" s="253">
        <f>IF(E40="A",0,((G40*60)+H40)-((E40*60)+F40))</f>
        <v>0</v>
      </c>
      <c r="L40" s="550">
        <f t="shared" si="43"/>
        <v>0</v>
      </c>
      <c r="M40" s="551" t="str">
        <f t="shared" si="44"/>
        <v/>
      </c>
      <c r="N40" s="552" t="str">
        <f t="shared" si="45"/>
        <v/>
      </c>
      <c r="O40" s="243">
        <f t="shared" si="57"/>
        <v>0</v>
      </c>
      <c r="P40" s="550">
        <f t="shared" ref="P40:P41" si="59">INT(O40/60)</f>
        <v>0</v>
      </c>
      <c r="Q40" s="160">
        <f t="shared" ref="Q40:Q41" si="60">ROUND(MOD(O40,60),0)</f>
        <v>0</v>
      </c>
      <c r="R40" s="625">
        <f>IF(A40&gt;" ",Arbeitszeiten!$W$13,0)</f>
        <v>0</v>
      </c>
      <c r="S40" s="625">
        <f>IF(A40&gt;" ",Arbeitszeiten!$X$13,0)</f>
        <v>0</v>
      </c>
      <c r="T40" s="557">
        <f t="shared" si="48"/>
        <v>0</v>
      </c>
      <c r="U40" s="558">
        <f t="shared" si="48"/>
        <v>0</v>
      </c>
      <c r="V40" s="559">
        <f t="shared" si="49"/>
        <v>0</v>
      </c>
      <c r="W40" s="556">
        <f t="shared" si="50"/>
        <v>0</v>
      </c>
      <c r="X40" s="160">
        <f t="shared" si="51"/>
        <v>0</v>
      </c>
      <c r="Y40" s="160">
        <f t="shared" si="52"/>
        <v>0</v>
      </c>
      <c r="Z40" s="338" t="str">
        <f t="shared" si="53"/>
        <v xml:space="preserve"> </v>
      </c>
      <c r="AA40" s="339" t="str">
        <f t="shared" si="54"/>
        <v xml:space="preserve"> </v>
      </c>
      <c r="AB40" s="340" t="str">
        <f t="shared" si="55"/>
        <v xml:space="preserve"> </v>
      </c>
      <c r="AC40" s="665" t="str">
        <f t="shared" si="58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6"/>
        <v>18</v>
      </c>
      <c r="D41" s="337">
        <f t="shared" si="42"/>
        <v>18</v>
      </c>
      <c r="E41" s="627">
        <f>IF($A41&gt;" ",Arbeitszeiten!O14,)</f>
        <v>0</v>
      </c>
      <c r="F41" s="628">
        <f>IF($A41&gt;" ",Arbeitszeiten!P14,)</f>
        <v>0</v>
      </c>
      <c r="G41" s="627">
        <f>IF($A41&gt;" ",Arbeitszeiten!Q14,)</f>
        <v>0</v>
      </c>
      <c r="H41" s="629">
        <f>IF($A41&gt;" ",Arbeitszeiten!R14,)</f>
        <v>0</v>
      </c>
      <c r="I41" s="739">
        <f>IF($A41&gt;" ",IF(Arbeitszeiten!$U$14=0,IF(K41&gt;540,0,0),Arbeitszeiten!$S$14),0)</f>
        <v>0</v>
      </c>
      <c r="J41" s="740">
        <f>IF($A41&gt;" ",IF(Arbeitszeiten!$U$14=0,IF(AND(K41&gt;360,K41&lt;=540),0,),Arbeitszeiten!$T$14),0)</f>
        <v>0</v>
      </c>
      <c r="K41" s="253">
        <f>IF(E41="A",0,((G41*60)+H41)-((E41*60)+F41))</f>
        <v>0</v>
      </c>
      <c r="L41" s="550">
        <f t="shared" si="43"/>
        <v>0</v>
      </c>
      <c r="M41" s="551" t="str">
        <f t="shared" si="44"/>
        <v/>
      </c>
      <c r="N41" s="552" t="str">
        <f t="shared" si="45"/>
        <v/>
      </c>
      <c r="O41" s="243">
        <f t="shared" si="57"/>
        <v>0</v>
      </c>
      <c r="P41" s="550">
        <f t="shared" si="59"/>
        <v>0</v>
      </c>
      <c r="Q41" s="160">
        <f t="shared" si="60"/>
        <v>0</v>
      </c>
      <c r="R41" s="625">
        <f>IF(A41&gt;" ",Arbeitszeiten!$W$14,0)</f>
        <v>0</v>
      </c>
      <c r="S41" s="625">
        <f>IF(A41&gt;" ",Arbeitszeiten!$X$14,0)</f>
        <v>0</v>
      </c>
      <c r="T41" s="557">
        <f t="shared" si="48"/>
        <v>0</v>
      </c>
      <c r="U41" s="558">
        <f t="shared" si="48"/>
        <v>0</v>
      </c>
      <c r="V41" s="559">
        <f t="shared" si="49"/>
        <v>0</v>
      </c>
      <c r="W41" s="556">
        <f t="shared" si="50"/>
        <v>0</v>
      </c>
      <c r="X41" s="160">
        <f t="shared" si="51"/>
        <v>0</v>
      </c>
      <c r="Y41" s="160">
        <f t="shared" si="52"/>
        <v>0</v>
      </c>
      <c r="Z41" s="338" t="str">
        <f t="shared" si="53"/>
        <v xml:space="preserve"> </v>
      </c>
      <c r="AA41" s="339" t="str">
        <f t="shared" si="54"/>
        <v xml:space="preserve"> </v>
      </c>
      <c r="AB41" s="340" t="str">
        <f t="shared" si="55"/>
        <v xml:space="preserve"> </v>
      </c>
      <c r="AC41" s="665" t="str">
        <f t="shared" si="58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1"/>
        <v>0</v>
      </c>
      <c r="Y42" s="160">
        <f t="shared" si="52"/>
        <v>0</v>
      </c>
      <c r="Z42" s="379"/>
      <c r="AA42" s="380"/>
      <c r="AB42" s="381"/>
      <c r="AC42" s="665" t="str">
        <f t="shared" si="21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1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19</v>
      </c>
      <c r="D45" s="337">
        <f t="shared" ref="D45:D51" si="61">IF($G$5=0," ",IF(C45=0," ",C45))</f>
        <v>19</v>
      </c>
      <c r="E45" s="627">
        <f>IF($A45&gt;" ",Arbeitszeiten!O8,)</f>
        <v>0</v>
      </c>
      <c r="F45" s="628">
        <f>IF($A45&gt;" ",Arbeitszeiten!P8,)</f>
        <v>0</v>
      </c>
      <c r="G45" s="627">
        <f>IF($A45&gt;" ",Arbeitszeiten!Q8,)</f>
        <v>0</v>
      </c>
      <c r="H45" s="629">
        <f>IF($A45&gt;" ",Arbeitszeiten!R8,)</f>
        <v>0</v>
      </c>
      <c r="I45" s="739">
        <f>IF($A45&gt;" ",IF(Arbeitszeiten!$U$8=0,IF(K45&gt;540,0,0),Arbeitszeiten!$S$8),0)</f>
        <v>0</v>
      </c>
      <c r="J45" s="740">
        <f>IF($A45&gt;" ",IF(Arbeitszeiten!$U$8=0,IF(AND(K45&gt;360,K45&lt;=540),0,),Arbeitszeiten!$T$8),0)</f>
        <v>0</v>
      </c>
      <c r="K45" s="253">
        <f>((G45*60)+H45)-((E45*60)+F45)</f>
        <v>0</v>
      </c>
      <c r="L45" s="550">
        <f t="shared" ref="L45:L51" si="62">(I45*60)+J45</f>
        <v>0</v>
      </c>
      <c r="M45" s="551" t="str">
        <f t="shared" ref="M45:M51" si="63">IF(E45=0,"",P45)</f>
        <v/>
      </c>
      <c r="N45" s="552" t="str">
        <f t="shared" ref="N45:N51" si="64">IF(E45=0,"",Q45)</f>
        <v/>
      </c>
      <c r="O45" s="243">
        <f>IF(A45&gt;" ",IF(E45="A",0,IF(E45="F",V45,IF(E45="U",V45,IF(OR(E45="K",E45="B"),V45,K45-L45)))),0)</f>
        <v>0</v>
      </c>
      <c r="P45" s="550">
        <f t="shared" ref="P45:P49" si="65">INT(O45/60)</f>
        <v>0</v>
      </c>
      <c r="Q45" s="160">
        <f t="shared" ref="Q45:Q49" si="66">ROUND(MOD(O45,60),0)</f>
        <v>0</v>
      </c>
      <c r="R45" s="625">
        <f>IF(A45&gt;" ",Arbeitszeiten!$W$8,0)</f>
        <v>0</v>
      </c>
      <c r="S45" s="625">
        <f>IF(A45&gt;" ",Arbeitszeiten!$X$8,0)</f>
        <v>0</v>
      </c>
      <c r="T45" s="553">
        <f t="shared" ref="T45:U51" si="67">R45</f>
        <v>0</v>
      </c>
      <c r="U45" s="554">
        <f t="shared" si="67"/>
        <v>0</v>
      </c>
      <c r="V45" s="555">
        <f t="shared" ref="V45:V51" si="68">(T45*60)+U45</f>
        <v>0</v>
      </c>
      <c r="W45" s="556">
        <f t="shared" ref="W45:W51" si="69">IF(E45=0,0,O45-V45)</f>
        <v>0</v>
      </c>
      <c r="X45" s="160">
        <f t="shared" ref="X45:X52" si="70">IF(W45&lt;0,INT((W45*(-1))/60),INT(W45/60))</f>
        <v>0</v>
      </c>
      <c r="Y45" s="160">
        <f t="shared" ref="Y45:Y52" si="71">IF(W45&lt;0,MOD(W45*(-1),60),MOD(W45,60))</f>
        <v>0</v>
      </c>
      <c r="Z45" s="338" t="str">
        <f t="shared" ref="Z45:Z51" si="72">IF(E45=0," ",IF(W45&lt;0,"-",IF(W45&gt;0,"+","")))</f>
        <v xml:space="preserve"> </v>
      </c>
      <c r="AA45" s="339" t="str">
        <f t="shared" ref="AA45:AA51" si="73">IF(E45=0," ",IF(X45&lt;0,(X45*(-1)),X45))</f>
        <v xml:space="preserve"> </v>
      </c>
      <c r="AB45" s="340" t="str">
        <f t="shared" ref="AB45:AB51" si="74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5">IF((C45+1)&gt;AnzahlTage,0,C45+1)</f>
        <v>20</v>
      </c>
      <c r="D46" s="337">
        <f t="shared" si="61"/>
        <v>20</v>
      </c>
      <c r="E46" s="627">
        <f>IF($A46&gt;" ",Arbeitszeiten!O9,)</f>
        <v>0</v>
      </c>
      <c r="F46" s="628">
        <f>IF($A46&gt;" ",Arbeitszeiten!P9,)</f>
        <v>0</v>
      </c>
      <c r="G46" s="627">
        <f>IF($A46&gt;" ",Arbeitszeiten!Q9,)</f>
        <v>0</v>
      </c>
      <c r="H46" s="629">
        <f>IF($A46&gt;" ",Arbeitszeiten!R9,)</f>
        <v>0</v>
      </c>
      <c r="I46" s="739">
        <f>IF($A46&gt;" ",IF(Arbeitszeiten!$U$9=0,IF(K46&gt;540,0,0),Arbeitszeiten!$S$9),0)</f>
        <v>0</v>
      </c>
      <c r="J46" s="740">
        <f>IF($A46&gt;" ",IF(Arbeitszeiten!$U$9=0,IF(AND(K46&gt;360,K46&lt;=540),0,),Arbeitszeiten!$T$9),0)</f>
        <v>0</v>
      </c>
      <c r="K46" s="253">
        <f>((G46*60)+H46)-((E46*60)+F46)</f>
        <v>0</v>
      </c>
      <c r="L46" s="550">
        <f t="shared" si="62"/>
        <v>0</v>
      </c>
      <c r="M46" s="551" t="str">
        <f t="shared" si="63"/>
        <v/>
      </c>
      <c r="N46" s="552" t="str">
        <f t="shared" si="64"/>
        <v/>
      </c>
      <c r="O46" s="243">
        <f t="shared" ref="O46:O51" si="76">IF(A46&gt;" ",IF(E46="A",0,IF(E46="F",V46,IF(E46="U",V46,IF(OR(E46="K",E46="B"),V46,K46-L46)))),0)</f>
        <v>0</v>
      </c>
      <c r="P46" s="550">
        <f t="shared" si="65"/>
        <v>0</v>
      </c>
      <c r="Q46" s="160">
        <f t="shared" si="66"/>
        <v>0</v>
      </c>
      <c r="R46" s="625">
        <f>IF(A46&gt;" ",Arbeitszeiten!$W$9,0)</f>
        <v>0</v>
      </c>
      <c r="S46" s="625">
        <f>IF(A46&gt;" ",Arbeitszeiten!$X$9,0)</f>
        <v>0</v>
      </c>
      <c r="T46" s="553">
        <f t="shared" si="67"/>
        <v>0</v>
      </c>
      <c r="U46" s="554">
        <f t="shared" si="67"/>
        <v>0</v>
      </c>
      <c r="V46" s="555">
        <f t="shared" si="68"/>
        <v>0</v>
      </c>
      <c r="W46" s="556">
        <f t="shared" si="69"/>
        <v>0</v>
      </c>
      <c r="X46" s="160">
        <f t="shared" si="70"/>
        <v>0</v>
      </c>
      <c r="Y46" s="160">
        <f t="shared" si="71"/>
        <v>0</v>
      </c>
      <c r="Z46" s="338" t="str">
        <f t="shared" si="72"/>
        <v xml:space="preserve"> </v>
      </c>
      <c r="AA46" s="339" t="str">
        <f t="shared" si="73"/>
        <v xml:space="preserve"> </v>
      </c>
      <c r="AB46" s="340" t="str">
        <f t="shared" si="74"/>
        <v xml:space="preserve"> </v>
      </c>
      <c r="AC46" s="665" t="str">
        <f t="shared" ref="AC46:AC51" si="77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5"/>
        <v>21</v>
      </c>
      <c r="D47" s="337">
        <f t="shared" si="61"/>
        <v>21</v>
      </c>
      <c r="E47" s="627">
        <f>IF($A47&gt;" ",Arbeitszeiten!O10,)</f>
        <v>0</v>
      </c>
      <c r="F47" s="628">
        <f>IF($A47&gt;" ",Arbeitszeiten!P10,)</f>
        <v>0</v>
      </c>
      <c r="G47" s="627">
        <f>IF($A47&gt;" ",Arbeitszeiten!Q10,)</f>
        <v>0</v>
      </c>
      <c r="H47" s="629">
        <f>IF($A47&gt;" ",Arbeitszeiten!R10,)</f>
        <v>0</v>
      </c>
      <c r="I47" s="739">
        <f>IF($A47&gt;" ",IF(Arbeitszeiten!$U$10=0,IF(K47&gt;540,0,0),Arbeitszeiten!$S$10),0)</f>
        <v>0</v>
      </c>
      <c r="J47" s="740">
        <f>IF($A47&gt;" ",IF(Arbeitszeiten!$U$10=0,IF(AND(K47&gt;360,K47&lt;=540),0,),Arbeitszeiten!$T$10),0)</f>
        <v>0</v>
      </c>
      <c r="K47" s="253">
        <f>((G47*60)+H47)-((E47*60)+F47)</f>
        <v>0</v>
      </c>
      <c r="L47" s="550">
        <f t="shared" si="62"/>
        <v>0</v>
      </c>
      <c r="M47" s="551" t="str">
        <f t="shared" si="63"/>
        <v/>
      </c>
      <c r="N47" s="552" t="str">
        <f t="shared" si="64"/>
        <v/>
      </c>
      <c r="O47" s="243">
        <f t="shared" si="76"/>
        <v>0</v>
      </c>
      <c r="P47" s="550">
        <f t="shared" si="65"/>
        <v>0</v>
      </c>
      <c r="Q47" s="160">
        <f t="shared" si="66"/>
        <v>0</v>
      </c>
      <c r="R47" s="625">
        <f>IF(A47&gt;" ",Arbeitszeiten!$W$10,0)</f>
        <v>0</v>
      </c>
      <c r="S47" s="625">
        <f>IF(A47&gt;" ",Arbeitszeiten!$X$10,0)</f>
        <v>0</v>
      </c>
      <c r="T47" s="553">
        <f t="shared" si="67"/>
        <v>0</v>
      </c>
      <c r="U47" s="554">
        <f t="shared" si="67"/>
        <v>0</v>
      </c>
      <c r="V47" s="555">
        <f t="shared" si="68"/>
        <v>0</v>
      </c>
      <c r="W47" s="556">
        <f t="shared" si="69"/>
        <v>0</v>
      </c>
      <c r="X47" s="160">
        <f t="shared" si="70"/>
        <v>0</v>
      </c>
      <c r="Y47" s="160">
        <f t="shared" si="71"/>
        <v>0</v>
      </c>
      <c r="Z47" s="338" t="str">
        <f t="shared" si="72"/>
        <v xml:space="preserve"> </v>
      </c>
      <c r="AA47" s="339" t="str">
        <f t="shared" si="73"/>
        <v xml:space="preserve"> </v>
      </c>
      <c r="AB47" s="340" t="str">
        <f t="shared" si="74"/>
        <v xml:space="preserve"> </v>
      </c>
      <c r="AC47" s="665" t="str">
        <f t="shared" si="77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5"/>
        <v>22</v>
      </c>
      <c r="D48" s="337">
        <f t="shared" si="61"/>
        <v>22</v>
      </c>
      <c r="E48" s="627">
        <f>IF($A48&gt;" ",Arbeitszeiten!O11,)</f>
        <v>0</v>
      </c>
      <c r="F48" s="628">
        <f>IF($A48&gt;" ",Arbeitszeiten!P11,)</f>
        <v>0</v>
      </c>
      <c r="G48" s="627">
        <f>IF($A48&gt;" ",Arbeitszeiten!Q11,)</f>
        <v>0</v>
      </c>
      <c r="H48" s="629">
        <f>IF($A48&gt;" ",Arbeitszeiten!R11,)</f>
        <v>0</v>
      </c>
      <c r="I48" s="739">
        <f>IF($A48&gt;" ",IF(Arbeitszeiten!$U$11=0,IF(K48&gt;540,0,0),Arbeitszeiten!$S$11),0)</f>
        <v>0</v>
      </c>
      <c r="J48" s="740">
        <f>IF($A48&gt;" ",IF(Arbeitszeiten!$U$11=0,IF(AND(K48&gt;360,K48&lt;=540),0,),Arbeitszeiten!$T$11),0)</f>
        <v>0</v>
      </c>
      <c r="K48" s="253">
        <f>((G48*60)+H48)-((E48*60)+F48)</f>
        <v>0</v>
      </c>
      <c r="L48" s="550">
        <f t="shared" si="62"/>
        <v>0</v>
      </c>
      <c r="M48" s="551" t="str">
        <f t="shared" si="63"/>
        <v/>
      </c>
      <c r="N48" s="552" t="str">
        <f t="shared" si="64"/>
        <v/>
      </c>
      <c r="O48" s="243">
        <f t="shared" si="76"/>
        <v>0</v>
      </c>
      <c r="P48" s="550">
        <f t="shared" si="65"/>
        <v>0</v>
      </c>
      <c r="Q48" s="160">
        <f t="shared" si="66"/>
        <v>0</v>
      </c>
      <c r="R48" s="625">
        <f>IF(A48&gt;" ",Arbeitszeiten!$W$11,0)</f>
        <v>0</v>
      </c>
      <c r="S48" s="625">
        <f>IF(A48&gt;" ",Arbeitszeiten!$X$11,0)</f>
        <v>0</v>
      </c>
      <c r="T48" s="553">
        <f t="shared" si="67"/>
        <v>0</v>
      </c>
      <c r="U48" s="554">
        <f t="shared" si="67"/>
        <v>0</v>
      </c>
      <c r="V48" s="555">
        <f t="shared" si="68"/>
        <v>0</v>
      </c>
      <c r="W48" s="556">
        <f t="shared" si="69"/>
        <v>0</v>
      </c>
      <c r="X48" s="160">
        <f t="shared" si="70"/>
        <v>0</v>
      </c>
      <c r="Y48" s="160">
        <f t="shared" si="71"/>
        <v>0</v>
      </c>
      <c r="Z48" s="338" t="str">
        <f t="shared" si="72"/>
        <v xml:space="preserve"> </v>
      </c>
      <c r="AA48" s="339" t="str">
        <f t="shared" si="73"/>
        <v xml:space="preserve"> </v>
      </c>
      <c r="AB48" s="340" t="str">
        <f t="shared" si="74"/>
        <v xml:space="preserve"> </v>
      </c>
      <c r="AC48" s="665" t="str">
        <f t="shared" si="77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5"/>
        <v>23</v>
      </c>
      <c r="D49" s="337">
        <f t="shared" si="61"/>
        <v>23</v>
      </c>
      <c r="E49" s="627">
        <f>IF($A49&gt;" ",Arbeitszeiten!O12,)</f>
        <v>0</v>
      </c>
      <c r="F49" s="628">
        <f>IF($A49&gt;" ",Arbeitszeiten!P12,)</f>
        <v>0</v>
      </c>
      <c r="G49" s="627">
        <f>IF($A49&gt;" ",Arbeitszeiten!Q12,)</f>
        <v>0</v>
      </c>
      <c r="H49" s="629">
        <f>IF($A49&gt;" ",Arbeitszeiten!R12,)</f>
        <v>0</v>
      </c>
      <c r="I49" s="739">
        <f>IF($A49&gt;" ",IF(Arbeitszeiten!$U$12=0,IF(K49&gt;540,0,0),Arbeitszeiten!$S$12),0)</f>
        <v>0</v>
      </c>
      <c r="J49" s="740">
        <f>IF($A49&gt;" ",IF(Arbeitszeiten!$U$12=0,IF(AND(K49&gt;360,K49&lt;=540),0,),Arbeitszeiten!$T$12),0)</f>
        <v>0</v>
      </c>
      <c r="K49" s="253">
        <f>((G49*60)+H49)-((E49*60)+F49)</f>
        <v>0</v>
      </c>
      <c r="L49" s="550">
        <f t="shared" si="62"/>
        <v>0</v>
      </c>
      <c r="M49" s="551" t="str">
        <f t="shared" si="63"/>
        <v/>
      </c>
      <c r="N49" s="552" t="str">
        <f t="shared" si="64"/>
        <v/>
      </c>
      <c r="O49" s="243">
        <f t="shared" si="76"/>
        <v>0</v>
      </c>
      <c r="P49" s="550">
        <f t="shared" si="65"/>
        <v>0</v>
      </c>
      <c r="Q49" s="160">
        <f t="shared" si="66"/>
        <v>0</v>
      </c>
      <c r="R49" s="625">
        <f>IF(A49&gt;" ",Arbeitszeiten!$W$12,0)</f>
        <v>0</v>
      </c>
      <c r="S49" s="625">
        <f>IF(A49&gt;" ",Arbeitszeiten!$X$12,0)</f>
        <v>0</v>
      </c>
      <c r="T49" s="557">
        <f t="shared" si="67"/>
        <v>0</v>
      </c>
      <c r="U49" s="558">
        <f t="shared" si="67"/>
        <v>0</v>
      </c>
      <c r="V49" s="559">
        <f t="shared" si="68"/>
        <v>0</v>
      </c>
      <c r="W49" s="556">
        <f t="shared" si="69"/>
        <v>0</v>
      </c>
      <c r="X49" s="160">
        <f t="shared" si="70"/>
        <v>0</v>
      </c>
      <c r="Y49" s="160">
        <f t="shared" si="71"/>
        <v>0</v>
      </c>
      <c r="Z49" s="338" t="str">
        <f t="shared" si="72"/>
        <v xml:space="preserve"> </v>
      </c>
      <c r="AA49" s="339" t="str">
        <f t="shared" si="73"/>
        <v xml:space="preserve"> </v>
      </c>
      <c r="AB49" s="340" t="str">
        <f t="shared" si="74"/>
        <v xml:space="preserve"> </v>
      </c>
      <c r="AC49" s="665" t="str">
        <f t="shared" si="77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5"/>
        <v>24</v>
      </c>
      <c r="D50" s="337">
        <f t="shared" si="61"/>
        <v>24</v>
      </c>
      <c r="E50" s="627">
        <f>IF($A50&gt;" ",Arbeitszeiten!O13,)</f>
        <v>0</v>
      </c>
      <c r="F50" s="628">
        <f>IF($A50&gt;" ",Arbeitszeiten!P13,)</f>
        <v>0</v>
      </c>
      <c r="G50" s="627">
        <f>IF($A50&gt;" ",Arbeitszeiten!Q13,)</f>
        <v>0</v>
      </c>
      <c r="H50" s="629">
        <f>IF($A50&gt;" ",Arbeitszeiten!R13,)</f>
        <v>0</v>
      </c>
      <c r="I50" s="739">
        <f>IF($A50&gt;" ",IF(Arbeitszeiten!$U$13=0,IF(K50&gt;540,0,0),Arbeitszeiten!$S$13),0)</f>
        <v>0</v>
      </c>
      <c r="J50" s="740">
        <f>IF($A50&gt;" ",IF(Arbeitszeiten!$U$13=0,IF(AND(K50&gt;360,K50&lt;=540),0,),Arbeitszeiten!$T$13),0)</f>
        <v>0</v>
      </c>
      <c r="K50" s="253">
        <f>IF(E50="A",0,((G50*60)+H50)-((E50*60)+F50))</f>
        <v>0</v>
      </c>
      <c r="L50" s="550">
        <f t="shared" si="62"/>
        <v>0</v>
      </c>
      <c r="M50" s="551" t="str">
        <f t="shared" si="63"/>
        <v/>
      </c>
      <c r="N50" s="552" t="str">
        <f t="shared" si="64"/>
        <v/>
      </c>
      <c r="O50" s="243">
        <f t="shared" si="76"/>
        <v>0</v>
      </c>
      <c r="P50" s="550">
        <f t="shared" ref="P50:P51" si="78">INT(O50/60)</f>
        <v>0</v>
      </c>
      <c r="Q50" s="160">
        <f t="shared" ref="Q50:Q51" si="79">ROUND(MOD(O50,60),0)</f>
        <v>0</v>
      </c>
      <c r="R50" s="625">
        <f>IF(A50&gt;" ",Arbeitszeiten!$W$13,0)</f>
        <v>0</v>
      </c>
      <c r="S50" s="625">
        <f>IF(A50&gt;" ",Arbeitszeiten!$X$13,0)</f>
        <v>0</v>
      </c>
      <c r="T50" s="557">
        <f t="shared" si="67"/>
        <v>0</v>
      </c>
      <c r="U50" s="558">
        <f t="shared" si="67"/>
        <v>0</v>
      </c>
      <c r="V50" s="559">
        <f t="shared" si="68"/>
        <v>0</v>
      </c>
      <c r="W50" s="556">
        <f t="shared" si="69"/>
        <v>0</v>
      </c>
      <c r="X50" s="160">
        <f t="shared" si="70"/>
        <v>0</v>
      </c>
      <c r="Y50" s="160">
        <f t="shared" si="71"/>
        <v>0</v>
      </c>
      <c r="Z50" s="338" t="str">
        <f t="shared" si="72"/>
        <v xml:space="preserve"> </v>
      </c>
      <c r="AA50" s="339" t="str">
        <f t="shared" si="73"/>
        <v xml:space="preserve"> </v>
      </c>
      <c r="AB50" s="340" t="str">
        <f t="shared" si="74"/>
        <v xml:space="preserve"> </v>
      </c>
      <c r="AC50" s="665" t="str">
        <f t="shared" si="77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5"/>
        <v>25</v>
      </c>
      <c r="D51" s="337">
        <f t="shared" si="61"/>
        <v>25</v>
      </c>
      <c r="E51" s="627">
        <f>IF($A51&gt;" ",Arbeitszeiten!O14,)</f>
        <v>0</v>
      </c>
      <c r="F51" s="628">
        <f>IF($A51&gt;" ",Arbeitszeiten!P14,)</f>
        <v>0</v>
      </c>
      <c r="G51" s="627">
        <f>IF($A51&gt;" ",Arbeitszeiten!Q14,)</f>
        <v>0</v>
      </c>
      <c r="H51" s="629">
        <f>IF($A51&gt;" ",Arbeitszeiten!R14,)</f>
        <v>0</v>
      </c>
      <c r="I51" s="739">
        <f>IF($A51&gt;" ",IF(Arbeitszeiten!$U$14=0,IF(K51&gt;540,0,0),Arbeitszeiten!$S$14),0)</f>
        <v>0</v>
      </c>
      <c r="J51" s="740">
        <f>IF($A51&gt;" ",IF(Arbeitszeiten!$U$14=0,IF(AND(K51&gt;360,K51&lt;=540),0,),Arbeitszeiten!$T$14),0)</f>
        <v>0</v>
      </c>
      <c r="K51" s="253">
        <f>IF(E51="A",0,((G51*60)+H51)-((E51*60)+F51))</f>
        <v>0</v>
      </c>
      <c r="L51" s="550">
        <f t="shared" si="62"/>
        <v>0</v>
      </c>
      <c r="M51" s="551" t="str">
        <f t="shared" si="63"/>
        <v/>
      </c>
      <c r="N51" s="552" t="str">
        <f t="shared" si="64"/>
        <v/>
      </c>
      <c r="O51" s="243">
        <f t="shared" si="76"/>
        <v>0</v>
      </c>
      <c r="P51" s="550">
        <f t="shared" si="78"/>
        <v>0</v>
      </c>
      <c r="Q51" s="160">
        <f t="shared" si="79"/>
        <v>0</v>
      </c>
      <c r="R51" s="625">
        <f>IF(A51&gt;" ",Arbeitszeiten!$W$14,0)</f>
        <v>0</v>
      </c>
      <c r="S51" s="625">
        <f>IF(A51&gt;" ",Arbeitszeiten!$X$14,0)</f>
        <v>0</v>
      </c>
      <c r="T51" s="557">
        <f t="shared" si="67"/>
        <v>0</v>
      </c>
      <c r="U51" s="558">
        <f t="shared" si="67"/>
        <v>0</v>
      </c>
      <c r="V51" s="559">
        <f t="shared" si="68"/>
        <v>0</v>
      </c>
      <c r="W51" s="556">
        <f t="shared" si="69"/>
        <v>0</v>
      </c>
      <c r="X51" s="160">
        <f t="shared" si="70"/>
        <v>0</v>
      </c>
      <c r="Y51" s="160">
        <f t="shared" si="71"/>
        <v>0</v>
      </c>
      <c r="Z51" s="338" t="str">
        <f t="shared" si="72"/>
        <v xml:space="preserve"> </v>
      </c>
      <c r="AA51" s="339" t="str">
        <f t="shared" si="73"/>
        <v xml:space="preserve"> </v>
      </c>
      <c r="AB51" s="340" t="str">
        <f t="shared" si="74"/>
        <v xml:space="preserve"> </v>
      </c>
      <c r="AC51" s="665" t="str">
        <f t="shared" si="77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70"/>
        <v>0</v>
      </c>
      <c r="Y52" s="160">
        <f t="shared" si="71"/>
        <v>0</v>
      </c>
      <c r="Z52" s="379"/>
      <c r="AA52" s="380"/>
      <c r="AB52" s="381"/>
      <c r="AC52" s="665" t="str">
        <f t="shared" si="21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1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26</v>
      </c>
      <c r="D55" s="337">
        <f t="shared" ref="D55:D61" si="80">IF($G$5=0," ",IF(C55=0," ",C55))</f>
        <v>26</v>
      </c>
      <c r="E55" s="627">
        <f>IF($A55&gt;" ",Arbeitszeiten!O8,)</f>
        <v>0</v>
      </c>
      <c r="F55" s="628">
        <f>IF($A55&gt;" ",Arbeitszeiten!P8,)</f>
        <v>0</v>
      </c>
      <c r="G55" s="627">
        <f>IF($A55&gt;" ",Arbeitszeiten!Q8,)</f>
        <v>0</v>
      </c>
      <c r="H55" s="629">
        <f>IF($A55&gt;" ",Arbeitszeiten!R8,)</f>
        <v>0</v>
      </c>
      <c r="I55" s="739">
        <f>IF($A55&gt;" ",IF(Arbeitszeiten!$U$8=0,IF(K55&gt;540,0,0),Arbeitszeiten!$S$8),0)</f>
        <v>0</v>
      </c>
      <c r="J55" s="740">
        <f>IF($A55&gt;" ",IF(Arbeitszeiten!$U$8=0,IF(AND(K55&gt;360,K55&lt;=540),0,),Arbeitszeiten!$T$8),0)</f>
        <v>0</v>
      </c>
      <c r="K55" s="253">
        <f>((G55*60)+H55)-((E55*60)+F55)</f>
        <v>0</v>
      </c>
      <c r="L55" s="550">
        <f t="shared" ref="L55:L61" si="81">(I55*60)+J55</f>
        <v>0</v>
      </c>
      <c r="M55" s="551" t="str">
        <f t="shared" ref="M55:M61" si="82">IF(E55=0,"",P55)</f>
        <v/>
      </c>
      <c r="N55" s="552" t="str">
        <f t="shared" ref="N55:N61" si="83">IF(E55=0,"",Q55)</f>
        <v/>
      </c>
      <c r="O55" s="243">
        <f>IF(A55&gt;" ",IF(E55="A",0,IF(E55="F",V55,IF(E55="U",V55,IF(OR(E55="K",E55="B"),V55,K55-L55)))),0)</f>
        <v>0</v>
      </c>
      <c r="P55" s="550">
        <f t="shared" ref="P55:P59" si="84">INT(O55/60)</f>
        <v>0</v>
      </c>
      <c r="Q55" s="160">
        <f t="shared" ref="Q55:Q59" si="85">ROUND(MOD(O55,60),0)</f>
        <v>0</v>
      </c>
      <c r="R55" s="625">
        <f>IF(A55&gt;" ",Arbeitszeiten!$W$8,0)</f>
        <v>0</v>
      </c>
      <c r="S55" s="625">
        <f>IF(A55&gt;" ",Arbeitszeiten!$X$8,0)</f>
        <v>0</v>
      </c>
      <c r="T55" s="553">
        <f t="shared" ref="T55:U61" si="86">R55</f>
        <v>0</v>
      </c>
      <c r="U55" s="554">
        <f t="shared" si="86"/>
        <v>0</v>
      </c>
      <c r="V55" s="555">
        <f t="shared" ref="V55:V61" si="87">(T55*60)+U55</f>
        <v>0</v>
      </c>
      <c r="W55" s="556">
        <f t="shared" ref="W55:W61" si="88">IF(E55=0,0,O55-V55)</f>
        <v>0</v>
      </c>
      <c r="X55" s="160">
        <f t="shared" ref="X55:X62" si="89">IF(W55&lt;0,INT((W55*(-1))/60),INT(W55/60))</f>
        <v>0</v>
      </c>
      <c r="Y55" s="160">
        <f t="shared" ref="Y55:Y62" si="90">IF(W55&lt;0,MOD(W55*(-1),60),MOD(W55,60))</f>
        <v>0</v>
      </c>
      <c r="Z55" s="338" t="str">
        <f t="shared" ref="Z55:Z61" si="91">IF(E55=0," ",IF(W55&lt;0,"-",IF(W55&gt;0,"+","")))</f>
        <v xml:space="preserve"> </v>
      </c>
      <c r="AA55" s="339" t="str">
        <f t="shared" ref="AA55:AA61" si="92">IF(E55=0," ",IF(X55&lt;0,(X55*(-1)),X55))</f>
        <v xml:space="preserve"> </v>
      </c>
      <c r="AB55" s="340" t="str">
        <f t="shared" ref="AB55:AB61" si="93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4">IF((C55+1)&gt;AnzahlTage,0,IF(C55+1&lt;7,0,C55+1))</f>
        <v>27</v>
      </c>
      <c r="D56" s="337">
        <f t="shared" si="80"/>
        <v>27</v>
      </c>
      <c r="E56" s="627">
        <f>IF($A56&gt;" ",Arbeitszeiten!O9,)</f>
        <v>0</v>
      </c>
      <c r="F56" s="628">
        <f>IF($A56&gt;" ",Arbeitszeiten!P9,)</f>
        <v>0</v>
      </c>
      <c r="G56" s="627">
        <f>IF($A56&gt;" ",Arbeitszeiten!Q9,)</f>
        <v>0</v>
      </c>
      <c r="H56" s="629">
        <f>IF($A56&gt;" ",Arbeitszeiten!R9,)</f>
        <v>0</v>
      </c>
      <c r="I56" s="739">
        <f>IF($A56&gt;" ",IF(Arbeitszeiten!$U$9=0,IF(K56&gt;540,0,0),Arbeitszeiten!$S$9),0)</f>
        <v>0</v>
      </c>
      <c r="J56" s="740">
        <f>IF($A56&gt;" ",IF(Arbeitszeiten!$U$9=0,IF(AND(K56&gt;360,K56&lt;=540),0,),Arbeitszeiten!$T$9),0)</f>
        <v>0</v>
      </c>
      <c r="K56" s="253">
        <f>((G56*60)+H56)-((E56*60)+F56)</f>
        <v>0</v>
      </c>
      <c r="L56" s="550">
        <f t="shared" si="81"/>
        <v>0</v>
      </c>
      <c r="M56" s="551" t="str">
        <f t="shared" si="82"/>
        <v/>
      </c>
      <c r="N56" s="552" t="str">
        <f t="shared" si="83"/>
        <v/>
      </c>
      <c r="O56" s="243">
        <f t="shared" ref="O56:O61" si="95">IF(A56&gt;" ",IF(E56="A",0,IF(E56="F",V56,IF(E56="U",V56,IF(OR(E56="K",E56="B"),V56,K56-L56)))),0)</f>
        <v>0</v>
      </c>
      <c r="P56" s="550">
        <f t="shared" si="84"/>
        <v>0</v>
      </c>
      <c r="Q56" s="160">
        <f t="shared" si="85"/>
        <v>0</v>
      </c>
      <c r="R56" s="625">
        <f>IF(A56&gt;" ",Arbeitszeiten!$W$9,0)</f>
        <v>0</v>
      </c>
      <c r="S56" s="625">
        <f>IF(A56&gt;" ",Arbeitszeiten!$X$9,0)</f>
        <v>0</v>
      </c>
      <c r="T56" s="553">
        <f t="shared" si="86"/>
        <v>0</v>
      </c>
      <c r="U56" s="554">
        <f t="shared" si="86"/>
        <v>0</v>
      </c>
      <c r="V56" s="555">
        <f t="shared" si="87"/>
        <v>0</v>
      </c>
      <c r="W56" s="556">
        <f t="shared" si="88"/>
        <v>0</v>
      </c>
      <c r="X56" s="160">
        <f t="shared" si="89"/>
        <v>0</v>
      </c>
      <c r="Y56" s="160">
        <f t="shared" si="90"/>
        <v>0</v>
      </c>
      <c r="Z56" s="338" t="str">
        <f t="shared" si="91"/>
        <v xml:space="preserve"> </v>
      </c>
      <c r="AA56" s="339" t="str">
        <f t="shared" si="92"/>
        <v xml:space="preserve"> </v>
      </c>
      <c r="AB56" s="340" t="str">
        <f t="shared" si="93"/>
        <v xml:space="preserve"> </v>
      </c>
      <c r="AC56" s="665" t="str">
        <f t="shared" ref="AC56:AC61" si="96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4"/>
        <v>28</v>
      </c>
      <c r="D57" s="337">
        <f t="shared" si="80"/>
        <v>28</v>
      </c>
      <c r="E57" s="627">
        <f>IF($A57&gt;" ",Arbeitszeiten!O10,)</f>
        <v>0</v>
      </c>
      <c r="F57" s="628">
        <f>IF($A57&gt;" ",Arbeitszeiten!P10,)</f>
        <v>0</v>
      </c>
      <c r="G57" s="627">
        <f>IF($A57&gt;" ",Arbeitszeiten!Q10,)</f>
        <v>0</v>
      </c>
      <c r="H57" s="629">
        <f>IF($A57&gt;" ",Arbeitszeiten!R10,)</f>
        <v>0</v>
      </c>
      <c r="I57" s="739">
        <f>IF($A57&gt;" ",IF(Arbeitszeiten!$U$10=0,IF(K57&gt;540,0,0),Arbeitszeiten!$S$10),0)</f>
        <v>0</v>
      </c>
      <c r="J57" s="740">
        <f>IF($A57&gt;" ",IF(Arbeitszeiten!$U$10=0,IF(AND(K57&gt;360,K57&lt;=540),0,),Arbeitszeiten!$T$10),0)</f>
        <v>0</v>
      </c>
      <c r="K57" s="253">
        <f>((G57*60)+H57)-((E57*60)+F57)</f>
        <v>0</v>
      </c>
      <c r="L57" s="550">
        <f t="shared" si="81"/>
        <v>0</v>
      </c>
      <c r="M57" s="551" t="str">
        <f t="shared" si="82"/>
        <v/>
      </c>
      <c r="N57" s="552" t="str">
        <f t="shared" si="83"/>
        <v/>
      </c>
      <c r="O57" s="243">
        <f t="shared" si="95"/>
        <v>0</v>
      </c>
      <c r="P57" s="550">
        <f t="shared" si="84"/>
        <v>0</v>
      </c>
      <c r="Q57" s="160">
        <f t="shared" si="85"/>
        <v>0</v>
      </c>
      <c r="R57" s="625">
        <f>IF(A57&gt;" ",Arbeitszeiten!$W$10,0)</f>
        <v>0</v>
      </c>
      <c r="S57" s="625">
        <f>IF(A57&gt;" ",Arbeitszeiten!$X$10,0)</f>
        <v>0</v>
      </c>
      <c r="T57" s="553">
        <f t="shared" si="86"/>
        <v>0</v>
      </c>
      <c r="U57" s="554">
        <f t="shared" si="86"/>
        <v>0</v>
      </c>
      <c r="V57" s="555">
        <f t="shared" si="87"/>
        <v>0</v>
      </c>
      <c r="W57" s="556">
        <f t="shared" si="88"/>
        <v>0</v>
      </c>
      <c r="X57" s="160">
        <f t="shared" si="89"/>
        <v>0</v>
      </c>
      <c r="Y57" s="160">
        <f t="shared" si="90"/>
        <v>0</v>
      </c>
      <c r="Z57" s="338" t="str">
        <f t="shared" si="91"/>
        <v xml:space="preserve"> </v>
      </c>
      <c r="AA57" s="339" t="str">
        <f t="shared" si="92"/>
        <v xml:space="preserve"> </v>
      </c>
      <c r="AB57" s="340" t="str">
        <f t="shared" si="93"/>
        <v xml:space="preserve"> </v>
      </c>
      <c r="AC57" s="665" t="str">
        <f t="shared" si="96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 xml:space="preserve"> </v>
      </c>
      <c r="B58" s="392"/>
      <c r="C58" s="143">
        <f t="shared" si="94"/>
        <v>0</v>
      </c>
      <c r="D58" s="337" t="str">
        <f t="shared" si="80"/>
        <v xml:space="preserve"> </v>
      </c>
      <c r="E58" s="627">
        <f>IF($A58&gt;" ",Arbeitszeiten!O11,)</f>
        <v>0</v>
      </c>
      <c r="F58" s="628">
        <f>IF($A58&gt;" ",Arbeitszeiten!P11,)</f>
        <v>0</v>
      </c>
      <c r="G58" s="627">
        <f>IF($A58&gt;" ",Arbeitszeiten!Q11,)</f>
        <v>0</v>
      </c>
      <c r="H58" s="629">
        <f>IF($A58&gt;" ",Arbeitszeiten!R11,)</f>
        <v>0</v>
      </c>
      <c r="I58" s="739">
        <f>IF($A58&gt;" ",IF(Arbeitszeiten!$U$11=0,IF(K58&gt;540,0,0),Arbeitszeiten!$S$11),0)</f>
        <v>0</v>
      </c>
      <c r="J58" s="740">
        <f>IF($A58&gt;" ",IF(Arbeitszeiten!$U$11=0,IF(AND(K58&gt;360,K58&lt;=540),0,),Arbeitszeiten!$T$11),0)</f>
        <v>0</v>
      </c>
      <c r="K58" s="253">
        <f>((G58*60)+H58)-((E58*60)+F58)</f>
        <v>0</v>
      </c>
      <c r="L58" s="550">
        <f t="shared" si="81"/>
        <v>0</v>
      </c>
      <c r="M58" s="551" t="str">
        <f t="shared" si="82"/>
        <v/>
      </c>
      <c r="N58" s="552" t="str">
        <f t="shared" si="83"/>
        <v/>
      </c>
      <c r="O58" s="243">
        <f t="shared" si="95"/>
        <v>0</v>
      </c>
      <c r="P58" s="550">
        <f t="shared" si="84"/>
        <v>0</v>
      </c>
      <c r="Q58" s="160">
        <f t="shared" si="85"/>
        <v>0</v>
      </c>
      <c r="R58" s="625">
        <f>IF(A58&gt;" ",Arbeitszeiten!$W$11,0)</f>
        <v>0</v>
      </c>
      <c r="S58" s="625">
        <f>IF(A58&gt;" ",Arbeitszeiten!$X$11,0)</f>
        <v>0</v>
      </c>
      <c r="T58" s="553">
        <f t="shared" si="86"/>
        <v>0</v>
      </c>
      <c r="U58" s="554">
        <f t="shared" si="86"/>
        <v>0</v>
      </c>
      <c r="V58" s="555">
        <f t="shared" si="87"/>
        <v>0</v>
      </c>
      <c r="W58" s="556">
        <f t="shared" si="88"/>
        <v>0</v>
      </c>
      <c r="X58" s="160">
        <f t="shared" si="89"/>
        <v>0</v>
      </c>
      <c r="Y58" s="160">
        <f t="shared" si="90"/>
        <v>0</v>
      </c>
      <c r="Z58" s="338" t="str">
        <f t="shared" si="91"/>
        <v xml:space="preserve"> </v>
      </c>
      <c r="AA58" s="339" t="str">
        <f t="shared" si="92"/>
        <v xml:space="preserve"> </v>
      </c>
      <c r="AB58" s="340" t="str">
        <f t="shared" si="93"/>
        <v xml:space="preserve"> </v>
      </c>
      <c r="AC58" s="665" t="str">
        <f t="shared" si="96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 xml:space="preserve"> </v>
      </c>
      <c r="B59" s="392"/>
      <c r="C59" s="143">
        <f t="shared" si="94"/>
        <v>0</v>
      </c>
      <c r="D59" s="337" t="str">
        <f t="shared" si="80"/>
        <v xml:space="preserve"> </v>
      </c>
      <c r="E59" s="627">
        <f>IF($A59&gt;" ",Arbeitszeiten!O12,)</f>
        <v>0</v>
      </c>
      <c r="F59" s="628">
        <f>IF($A59&gt;" ",Arbeitszeiten!P12,)</f>
        <v>0</v>
      </c>
      <c r="G59" s="627">
        <f>IF($A59&gt;" ",Arbeitszeiten!Q12,)</f>
        <v>0</v>
      </c>
      <c r="H59" s="629">
        <f>IF($A59&gt;" ",Arbeitszeiten!R12,)</f>
        <v>0</v>
      </c>
      <c r="I59" s="739">
        <f>IF($A59&gt;" ",IF(Arbeitszeiten!$U$12=0,IF(K59&gt;540,0,0),Arbeitszeiten!$S$12),0)</f>
        <v>0</v>
      </c>
      <c r="J59" s="740">
        <f>IF($A59&gt;" ",IF(Arbeitszeiten!$U$12=0,IF(AND(K59&gt;360,K59&lt;=540),0,),Arbeitszeiten!$T$12),0)</f>
        <v>0</v>
      </c>
      <c r="K59" s="253">
        <f>((G59*60)+H59)-((E59*60)+F59)</f>
        <v>0</v>
      </c>
      <c r="L59" s="550">
        <f t="shared" si="81"/>
        <v>0</v>
      </c>
      <c r="M59" s="551" t="str">
        <f t="shared" si="82"/>
        <v/>
      </c>
      <c r="N59" s="552" t="str">
        <f t="shared" si="83"/>
        <v/>
      </c>
      <c r="O59" s="243">
        <f t="shared" si="95"/>
        <v>0</v>
      </c>
      <c r="P59" s="550">
        <f t="shared" si="84"/>
        <v>0</v>
      </c>
      <c r="Q59" s="160">
        <f t="shared" si="85"/>
        <v>0</v>
      </c>
      <c r="R59" s="625">
        <f>IF(A59&gt;" ",Arbeitszeiten!$W$12,0)</f>
        <v>0</v>
      </c>
      <c r="S59" s="625">
        <f>IF(A59&gt;" ",Arbeitszeiten!$X$12,0)</f>
        <v>0</v>
      </c>
      <c r="T59" s="557">
        <f t="shared" si="86"/>
        <v>0</v>
      </c>
      <c r="U59" s="558">
        <f t="shared" si="86"/>
        <v>0</v>
      </c>
      <c r="V59" s="559">
        <f t="shared" si="87"/>
        <v>0</v>
      </c>
      <c r="W59" s="556">
        <f t="shared" si="88"/>
        <v>0</v>
      </c>
      <c r="X59" s="160">
        <f t="shared" si="89"/>
        <v>0</v>
      </c>
      <c r="Y59" s="160">
        <f t="shared" si="90"/>
        <v>0</v>
      </c>
      <c r="Z59" s="338" t="str">
        <f t="shared" si="91"/>
        <v xml:space="preserve"> </v>
      </c>
      <c r="AA59" s="339" t="str">
        <f t="shared" si="92"/>
        <v xml:space="preserve"> </v>
      </c>
      <c r="AB59" s="340" t="str">
        <f t="shared" si="93"/>
        <v xml:space="preserve"> </v>
      </c>
      <c r="AC59" s="665" t="str">
        <f t="shared" si="96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 xml:space="preserve"> </v>
      </c>
      <c r="B60" s="405"/>
      <c r="C60" s="143">
        <f t="shared" si="94"/>
        <v>0</v>
      </c>
      <c r="D60" s="337" t="str">
        <f t="shared" si="80"/>
        <v xml:space="preserve"> </v>
      </c>
      <c r="E60" s="627">
        <f>IF($A60&gt;" ",Arbeitszeiten!O13,)</f>
        <v>0</v>
      </c>
      <c r="F60" s="628">
        <f>IF($A60&gt;" ",Arbeitszeiten!P13,)</f>
        <v>0</v>
      </c>
      <c r="G60" s="627">
        <f>IF($A60&gt;" ",Arbeitszeiten!Q13,)</f>
        <v>0</v>
      </c>
      <c r="H60" s="629">
        <f>IF($A60&gt;" ",Arbeitszeiten!R13,)</f>
        <v>0</v>
      </c>
      <c r="I60" s="739">
        <f>IF($A60&gt;" ",IF(Arbeitszeiten!$U$13=0,IF(K60&gt;540,0,0),Arbeitszeiten!$S$13),0)</f>
        <v>0</v>
      </c>
      <c r="J60" s="740">
        <f>IF($A60&gt;" ",IF(Arbeitszeiten!$U$13=0,IF(AND(K60&gt;360,K60&lt;=540),0,),Arbeitszeiten!$T$13),0)</f>
        <v>0</v>
      </c>
      <c r="K60" s="253">
        <f>IF(E60="A",0,((G60*60)+H60)-((E60*60)+F60))</f>
        <v>0</v>
      </c>
      <c r="L60" s="550">
        <f t="shared" si="81"/>
        <v>0</v>
      </c>
      <c r="M60" s="551" t="str">
        <f t="shared" si="82"/>
        <v/>
      </c>
      <c r="N60" s="552" t="str">
        <f t="shared" si="83"/>
        <v/>
      </c>
      <c r="O60" s="243">
        <f t="shared" si="95"/>
        <v>0</v>
      </c>
      <c r="P60" s="550">
        <f t="shared" ref="P60:P61" si="97">INT(O60/60)</f>
        <v>0</v>
      </c>
      <c r="Q60" s="160">
        <f t="shared" ref="Q60:Q61" si="98">ROUND(MOD(O60,60),0)</f>
        <v>0</v>
      </c>
      <c r="R60" s="625">
        <f>IF(A60&gt;" ",Arbeitszeiten!$W$13,0)</f>
        <v>0</v>
      </c>
      <c r="S60" s="625">
        <f>IF(A60&gt;" ",Arbeitszeiten!$X$13,0)</f>
        <v>0</v>
      </c>
      <c r="T60" s="557">
        <f t="shared" si="86"/>
        <v>0</v>
      </c>
      <c r="U60" s="558">
        <f t="shared" si="86"/>
        <v>0</v>
      </c>
      <c r="V60" s="559">
        <f t="shared" si="87"/>
        <v>0</v>
      </c>
      <c r="W60" s="556">
        <f t="shared" si="88"/>
        <v>0</v>
      </c>
      <c r="X60" s="160">
        <f t="shared" si="89"/>
        <v>0</v>
      </c>
      <c r="Y60" s="160">
        <f t="shared" si="90"/>
        <v>0</v>
      </c>
      <c r="Z60" s="338" t="str">
        <f t="shared" si="91"/>
        <v xml:space="preserve"> </v>
      </c>
      <c r="AA60" s="339" t="str">
        <f t="shared" si="92"/>
        <v xml:space="preserve"> </v>
      </c>
      <c r="AB60" s="340" t="str">
        <f t="shared" si="93"/>
        <v xml:space="preserve"> </v>
      </c>
      <c r="AC60" s="665" t="str">
        <f t="shared" si="96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 xml:space="preserve"> </v>
      </c>
      <c r="B61" s="405"/>
      <c r="C61" s="143">
        <f t="shared" si="94"/>
        <v>0</v>
      </c>
      <c r="D61" s="337" t="str">
        <f t="shared" si="80"/>
        <v xml:space="preserve"> </v>
      </c>
      <c r="E61" s="627">
        <f>IF($A61&gt;" ",Arbeitszeiten!O14,)</f>
        <v>0</v>
      </c>
      <c r="F61" s="628">
        <f>IF($A61&gt;" ",Arbeitszeiten!P14,)</f>
        <v>0</v>
      </c>
      <c r="G61" s="627">
        <f>IF($A61&gt;" ",Arbeitszeiten!Q14,)</f>
        <v>0</v>
      </c>
      <c r="H61" s="629">
        <f>IF($A61&gt;" ",Arbeitszeiten!R14,)</f>
        <v>0</v>
      </c>
      <c r="I61" s="739">
        <f>IF($A61&gt;" ",IF(Arbeitszeiten!$U$14=0,IF(K61&gt;540,0,0),Arbeitszeiten!$S$14),0)</f>
        <v>0</v>
      </c>
      <c r="J61" s="740">
        <f>IF($A61&gt;" ",IF(Arbeitszeiten!$U$14=0,IF(AND(K61&gt;360,K61&lt;=540),0,),Arbeitszeiten!$T$14),0)</f>
        <v>0</v>
      </c>
      <c r="K61" s="253">
        <f>IF(E61="A",0,((G61*60)+H61)-((E61*60)+F61))</f>
        <v>0</v>
      </c>
      <c r="L61" s="550">
        <f t="shared" si="81"/>
        <v>0</v>
      </c>
      <c r="M61" s="560" t="str">
        <f t="shared" si="82"/>
        <v/>
      </c>
      <c r="N61" s="561" t="str">
        <f t="shared" si="83"/>
        <v/>
      </c>
      <c r="O61" s="243">
        <f t="shared" si="95"/>
        <v>0</v>
      </c>
      <c r="P61" s="550">
        <f t="shared" si="97"/>
        <v>0</v>
      </c>
      <c r="Q61" s="160">
        <f t="shared" si="98"/>
        <v>0</v>
      </c>
      <c r="R61" s="625">
        <f>IF(A61&gt;" ",Arbeitszeiten!$W$14,0)</f>
        <v>0</v>
      </c>
      <c r="S61" s="625">
        <f>IF(A61&gt;" ",Arbeitszeiten!$X$14,0)</f>
        <v>0</v>
      </c>
      <c r="T61" s="557">
        <f t="shared" si="86"/>
        <v>0</v>
      </c>
      <c r="U61" s="558">
        <f t="shared" si="86"/>
        <v>0</v>
      </c>
      <c r="V61" s="559">
        <f t="shared" si="87"/>
        <v>0</v>
      </c>
      <c r="W61" s="556">
        <f t="shared" si="88"/>
        <v>0</v>
      </c>
      <c r="X61" s="160">
        <f t="shared" si="89"/>
        <v>0</v>
      </c>
      <c r="Y61" s="160">
        <f t="shared" si="90"/>
        <v>0</v>
      </c>
      <c r="Z61" s="338" t="str">
        <f t="shared" si="91"/>
        <v xml:space="preserve"> </v>
      </c>
      <c r="AA61" s="339" t="str">
        <f t="shared" si="92"/>
        <v xml:space="preserve"> </v>
      </c>
      <c r="AB61" s="340" t="str">
        <f t="shared" si="93"/>
        <v xml:space="preserve"> </v>
      </c>
      <c r="AC61" s="665" t="str">
        <f t="shared" si="96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9"/>
        <v>0</v>
      </c>
      <c r="Y62" s="189">
        <f t="shared" si="90"/>
        <v>0</v>
      </c>
      <c r="Z62" s="379"/>
      <c r="AA62" s="380"/>
      <c r="AB62" s="381"/>
      <c r="AC62" s="665" t="str">
        <f t="shared" si="21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1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99">IF($G$5=0," ",IF(C65=0," ",C65))</f>
        <v xml:space="preserve"> </v>
      </c>
      <c r="E65" s="627">
        <f>IF($A65&gt;" ",Arbeitszeiten!O8,)</f>
        <v>0</v>
      </c>
      <c r="F65" s="628">
        <f>IF($A65&gt;" ",Arbeitszeiten!P8,)</f>
        <v>0</v>
      </c>
      <c r="G65" s="627">
        <f>IF($A65&gt;" ",Arbeitszeiten!Q8,)</f>
        <v>0</v>
      </c>
      <c r="H65" s="629">
        <f>IF($A65&gt;" ",Arbeitszeiten!R8,)</f>
        <v>0</v>
      </c>
      <c r="I65" s="739">
        <f>IF($A65&gt;" ",IF(Arbeitszeiten!$U$8=0,IF(K65&gt;540,0,0),Arbeitszeiten!$S$8),0)</f>
        <v>0</v>
      </c>
      <c r="J65" s="740">
        <f>IF($A65&gt;" ",IF(Arbeitszeiten!$U$8=0,IF(AND(K65&gt;360,K65&lt;=540),0,),Arbeitszeiten!$T$8),0)</f>
        <v>0</v>
      </c>
      <c r="K65" s="253">
        <f>((G65*60)+H65)-((E65*60)+F65)</f>
        <v>0</v>
      </c>
      <c r="L65" s="550">
        <f t="shared" ref="L65:L71" si="100">(I65*60)+J65</f>
        <v>0</v>
      </c>
      <c r="M65" s="551" t="str">
        <f t="shared" ref="M65:M71" si="101">IF(E65=0,"",P65)</f>
        <v/>
      </c>
      <c r="N65" s="552" t="str">
        <f t="shared" ref="N65:N71" si="102">IF(E65=0,"",Q65)</f>
        <v/>
      </c>
      <c r="O65" s="243">
        <f>IF(A65&gt;" ",IF(E65="A",0,IF(E65="F",V65,IF(E65="U",V65,IF(OR(E65="K",E65="B"),V65,K65-L65)))),0)</f>
        <v>0</v>
      </c>
      <c r="P65" s="550">
        <f t="shared" ref="P65:P69" si="103">INT(O65/60)</f>
        <v>0</v>
      </c>
      <c r="Q65" s="160">
        <f t="shared" ref="Q65:Q69" si="104">ROUND(MOD(O65,60),0)</f>
        <v>0</v>
      </c>
      <c r="R65" s="625">
        <f>IF(A65&gt;" ",Arbeitszeiten!$W$8,0)</f>
        <v>0</v>
      </c>
      <c r="S65" s="625">
        <f>IF(A65&gt;" ",Arbeitszeiten!$X$8,0)</f>
        <v>0</v>
      </c>
      <c r="T65" s="553">
        <f t="shared" ref="T65:U71" si="105">R65</f>
        <v>0</v>
      </c>
      <c r="U65" s="554">
        <f t="shared" si="105"/>
        <v>0</v>
      </c>
      <c r="V65" s="555">
        <f t="shared" ref="V65:V71" si="106">(T65*60)+U65</f>
        <v>0</v>
      </c>
      <c r="W65" s="556">
        <f t="shared" ref="W65:W71" si="107">IF(E65=0,0,O65-V65)</f>
        <v>0</v>
      </c>
      <c r="X65" s="160">
        <f t="shared" ref="X65:X72" si="108">IF(W65&lt;0,INT((W65*(-1))/60),INT(W65/60))</f>
        <v>0</v>
      </c>
      <c r="Y65" s="160">
        <f t="shared" ref="Y65:Y72" si="109">IF(W65&lt;0,MOD(W65*(-1),60),MOD(W65,60))</f>
        <v>0</v>
      </c>
      <c r="Z65" s="338" t="str">
        <f t="shared" ref="Z65:Z71" si="110">IF(E65=0," ",IF(W65&lt;0,"-",IF(W65&gt;0,"+","")))</f>
        <v xml:space="preserve"> </v>
      </c>
      <c r="AA65" s="339" t="str">
        <f t="shared" ref="AA65:AA71" si="111">IF(E65=0," ",IF(X65&lt;0,(X65*(-1)),X65))</f>
        <v xml:space="preserve"> </v>
      </c>
      <c r="AB65" s="340" t="str">
        <f t="shared" ref="AB65:AB71" si="112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3">IF((C65+1)&gt;AnzahlTage,0,IF(C65+1&lt;7,0,C65+1))</f>
        <v>0</v>
      </c>
      <c r="D66" s="337" t="str">
        <f t="shared" si="99"/>
        <v xml:space="preserve"> </v>
      </c>
      <c r="E66" s="627">
        <f>IF($A66&gt;" ",Arbeitszeiten!O9,)</f>
        <v>0</v>
      </c>
      <c r="F66" s="628">
        <f>IF($A66&gt;" ",Arbeitszeiten!P9,)</f>
        <v>0</v>
      </c>
      <c r="G66" s="627">
        <f>IF($A66&gt;" ",Arbeitszeiten!Q9,)</f>
        <v>0</v>
      </c>
      <c r="H66" s="629">
        <f>IF($A66&gt;" ",Arbeitszeiten!R9,)</f>
        <v>0</v>
      </c>
      <c r="I66" s="739">
        <f>IF($A66&gt;" ",IF(Arbeitszeiten!$U$9=0,IF(K66&gt;540,0,0),Arbeitszeiten!$S$9),0)</f>
        <v>0</v>
      </c>
      <c r="J66" s="740">
        <f>IF($A66&gt;" ",IF(Arbeitszeiten!$U$9=0,IF(AND(K66&gt;360,K66&lt;=540),0,),Arbeitszeiten!$T$9),0)</f>
        <v>0</v>
      </c>
      <c r="K66" s="253">
        <f>((G66*60)+H66)-((E66*60)+F66)</f>
        <v>0</v>
      </c>
      <c r="L66" s="550">
        <f t="shared" si="100"/>
        <v>0</v>
      </c>
      <c r="M66" s="551" t="str">
        <f t="shared" si="101"/>
        <v/>
      </c>
      <c r="N66" s="552" t="str">
        <f t="shared" si="102"/>
        <v/>
      </c>
      <c r="O66" s="243">
        <f t="shared" ref="O66:O71" si="114">IF(A66&gt;" ",IF(E66="A",0,IF(E66="F",V66,IF(E66="U",V66,IF(OR(E66="K",E66="B"),V66,K66-L66)))),0)</f>
        <v>0</v>
      </c>
      <c r="P66" s="550">
        <f t="shared" si="103"/>
        <v>0</v>
      </c>
      <c r="Q66" s="160">
        <f t="shared" si="104"/>
        <v>0</v>
      </c>
      <c r="R66" s="625">
        <f>IF(A66&gt;" ",Arbeitszeiten!$W$9,0)</f>
        <v>0</v>
      </c>
      <c r="S66" s="625">
        <f>IF(A66&gt;" ",Arbeitszeiten!$X$9,0)</f>
        <v>0</v>
      </c>
      <c r="T66" s="553">
        <f t="shared" si="105"/>
        <v>0</v>
      </c>
      <c r="U66" s="554">
        <f t="shared" si="105"/>
        <v>0</v>
      </c>
      <c r="V66" s="555">
        <f t="shared" si="106"/>
        <v>0</v>
      </c>
      <c r="W66" s="556">
        <f t="shared" si="107"/>
        <v>0</v>
      </c>
      <c r="X66" s="160">
        <f t="shared" si="108"/>
        <v>0</v>
      </c>
      <c r="Y66" s="160">
        <f t="shared" si="109"/>
        <v>0</v>
      </c>
      <c r="Z66" s="338" t="str">
        <f t="shared" si="110"/>
        <v xml:space="preserve"> </v>
      </c>
      <c r="AA66" s="339" t="str">
        <f t="shared" si="111"/>
        <v xml:space="preserve"> </v>
      </c>
      <c r="AB66" s="340" t="str">
        <f t="shared" si="112"/>
        <v xml:space="preserve"> </v>
      </c>
      <c r="AC66" s="665" t="str">
        <f t="shared" ref="AC66:AC71" si="115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3"/>
        <v>0</v>
      </c>
      <c r="D67" s="337" t="str">
        <f t="shared" si="99"/>
        <v xml:space="preserve"> </v>
      </c>
      <c r="E67" s="627">
        <f>IF($A67&gt;" ",Arbeitszeiten!O10,)</f>
        <v>0</v>
      </c>
      <c r="F67" s="628">
        <f>IF($A67&gt;" ",Arbeitszeiten!P10,)</f>
        <v>0</v>
      </c>
      <c r="G67" s="627">
        <f>IF($A67&gt;" ",Arbeitszeiten!Q10,)</f>
        <v>0</v>
      </c>
      <c r="H67" s="629">
        <f>IF($A67&gt;" ",Arbeitszeiten!R10,)</f>
        <v>0</v>
      </c>
      <c r="I67" s="739">
        <f>IF($A67&gt;" ",IF(Arbeitszeiten!$U$10=0,IF(K67&gt;540,0,0),Arbeitszeiten!$S$10),0)</f>
        <v>0</v>
      </c>
      <c r="J67" s="740">
        <f>IF($A67&gt;" ",IF(Arbeitszeiten!$U$10=0,IF(AND(K67&gt;360,K67&lt;=540),0,),Arbeitszeiten!$T$10),0)</f>
        <v>0</v>
      </c>
      <c r="K67" s="253">
        <f>((G67*60)+H67)-((E67*60)+F67)</f>
        <v>0</v>
      </c>
      <c r="L67" s="550">
        <f t="shared" si="100"/>
        <v>0</v>
      </c>
      <c r="M67" s="551" t="str">
        <f t="shared" si="101"/>
        <v/>
      </c>
      <c r="N67" s="552" t="str">
        <f t="shared" si="102"/>
        <v/>
      </c>
      <c r="O67" s="243">
        <f t="shared" si="114"/>
        <v>0</v>
      </c>
      <c r="P67" s="550">
        <f t="shared" si="103"/>
        <v>0</v>
      </c>
      <c r="Q67" s="160">
        <f t="shared" si="104"/>
        <v>0</v>
      </c>
      <c r="R67" s="625">
        <f>IF(A67&gt;" ",Arbeitszeiten!$W$10,0)</f>
        <v>0</v>
      </c>
      <c r="S67" s="625">
        <f>IF(A67&gt;" ",Arbeitszeiten!$X$10,0)</f>
        <v>0</v>
      </c>
      <c r="T67" s="553">
        <f t="shared" si="105"/>
        <v>0</v>
      </c>
      <c r="U67" s="554">
        <f t="shared" si="105"/>
        <v>0</v>
      </c>
      <c r="V67" s="555">
        <f t="shared" si="106"/>
        <v>0</v>
      </c>
      <c r="W67" s="556">
        <f t="shared" si="107"/>
        <v>0</v>
      </c>
      <c r="X67" s="160">
        <f t="shared" si="108"/>
        <v>0</v>
      </c>
      <c r="Y67" s="160">
        <f t="shared" si="109"/>
        <v>0</v>
      </c>
      <c r="Z67" s="338" t="str">
        <f t="shared" si="110"/>
        <v xml:space="preserve"> </v>
      </c>
      <c r="AA67" s="339" t="str">
        <f t="shared" si="111"/>
        <v xml:space="preserve"> </v>
      </c>
      <c r="AB67" s="340" t="str">
        <f t="shared" si="112"/>
        <v xml:space="preserve"> </v>
      </c>
      <c r="AC67" s="665" t="str">
        <f t="shared" si="115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3"/>
        <v>0</v>
      </c>
      <c r="D68" s="337" t="str">
        <f t="shared" si="99"/>
        <v xml:space="preserve"> </v>
      </c>
      <c r="E68" s="627">
        <f>IF($A68&gt;" ",Arbeitszeiten!O11,)</f>
        <v>0</v>
      </c>
      <c r="F68" s="628">
        <f>IF($A68&gt;" ",Arbeitszeiten!P11,)</f>
        <v>0</v>
      </c>
      <c r="G68" s="627">
        <f>IF($A68&gt;" ",Arbeitszeiten!Q11,)</f>
        <v>0</v>
      </c>
      <c r="H68" s="629">
        <f>IF($A68&gt;" ",Arbeitszeiten!R11,)</f>
        <v>0</v>
      </c>
      <c r="I68" s="739">
        <f>IF($A68&gt;" ",IF(Arbeitszeiten!$U$11=0,IF(K68&gt;540,0,0),Arbeitszeiten!$S$11),0)</f>
        <v>0</v>
      </c>
      <c r="J68" s="740">
        <f>IF($A68&gt;" ",IF(Arbeitszeiten!$U$11=0,IF(AND(K68&gt;360,K68&lt;=540),0,),Arbeitszeiten!$T$11),0)</f>
        <v>0</v>
      </c>
      <c r="K68" s="253">
        <f>((G68*60)+H68)-((E68*60)+F68)</f>
        <v>0</v>
      </c>
      <c r="L68" s="550">
        <f t="shared" si="100"/>
        <v>0</v>
      </c>
      <c r="M68" s="551" t="str">
        <f t="shared" si="101"/>
        <v/>
      </c>
      <c r="N68" s="552" t="str">
        <f t="shared" si="102"/>
        <v/>
      </c>
      <c r="O68" s="243">
        <f t="shared" si="114"/>
        <v>0</v>
      </c>
      <c r="P68" s="550">
        <f t="shared" si="103"/>
        <v>0</v>
      </c>
      <c r="Q68" s="160">
        <f t="shared" si="104"/>
        <v>0</v>
      </c>
      <c r="R68" s="625">
        <f>IF(A68&gt;" ",Arbeitszeiten!$W$11,0)</f>
        <v>0</v>
      </c>
      <c r="S68" s="625">
        <f>IF(A68&gt;" ",Arbeitszeiten!$X$11,0)</f>
        <v>0</v>
      </c>
      <c r="T68" s="553">
        <f t="shared" si="105"/>
        <v>0</v>
      </c>
      <c r="U68" s="554">
        <f t="shared" si="105"/>
        <v>0</v>
      </c>
      <c r="V68" s="555">
        <f t="shared" si="106"/>
        <v>0</v>
      </c>
      <c r="W68" s="556">
        <f t="shared" si="107"/>
        <v>0</v>
      </c>
      <c r="X68" s="160">
        <f t="shared" si="108"/>
        <v>0</v>
      </c>
      <c r="Y68" s="160">
        <f t="shared" si="109"/>
        <v>0</v>
      </c>
      <c r="Z68" s="338" t="str">
        <f t="shared" si="110"/>
        <v xml:space="preserve"> </v>
      </c>
      <c r="AA68" s="339" t="str">
        <f t="shared" si="111"/>
        <v xml:space="preserve"> </v>
      </c>
      <c r="AB68" s="340" t="str">
        <f t="shared" si="112"/>
        <v xml:space="preserve"> </v>
      </c>
      <c r="AC68" s="665" t="str">
        <f t="shared" si="115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3"/>
        <v>0</v>
      </c>
      <c r="D69" s="337" t="str">
        <f t="shared" si="99"/>
        <v xml:space="preserve"> </v>
      </c>
      <c r="E69" s="627">
        <f>IF($A69&gt;" ",Arbeitszeiten!O12,)</f>
        <v>0</v>
      </c>
      <c r="F69" s="628">
        <f>IF($A69&gt;" ",Arbeitszeiten!P12,)</f>
        <v>0</v>
      </c>
      <c r="G69" s="627">
        <f>IF($A69&gt;" ",Arbeitszeiten!Q12,)</f>
        <v>0</v>
      </c>
      <c r="H69" s="629">
        <f>IF($A69&gt;" ",Arbeitszeiten!R12,)</f>
        <v>0</v>
      </c>
      <c r="I69" s="739">
        <f>IF($A69&gt;" ",IF(Arbeitszeiten!$U$12=0,IF(K69&gt;540,0,0),Arbeitszeiten!$S$12),0)</f>
        <v>0</v>
      </c>
      <c r="J69" s="740">
        <f>IF($A69&gt;" ",IF(Arbeitszeiten!$U$12=0,IF(AND(K69&gt;360,K69&lt;=540),0,),Arbeitszeiten!$T$12),0)</f>
        <v>0</v>
      </c>
      <c r="K69" s="253">
        <f>((G69*60)+H69)-((E69*60)+F69)</f>
        <v>0</v>
      </c>
      <c r="L69" s="550">
        <f t="shared" si="100"/>
        <v>0</v>
      </c>
      <c r="M69" s="551" t="str">
        <f t="shared" si="101"/>
        <v/>
      </c>
      <c r="N69" s="552" t="str">
        <f t="shared" si="102"/>
        <v/>
      </c>
      <c r="O69" s="243">
        <f t="shared" si="114"/>
        <v>0</v>
      </c>
      <c r="P69" s="550">
        <f t="shared" si="103"/>
        <v>0</v>
      </c>
      <c r="Q69" s="160">
        <f t="shared" si="104"/>
        <v>0</v>
      </c>
      <c r="R69" s="625">
        <f>IF(A69&gt;" ",Arbeitszeiten!$W$12,0)</f>
        <v>0</v>
      </c>
      <c r="S69" s="625">
        <f>IF(A69&gt;" ",Arbeitszeiten!$X$12,0)</f>
        <v>0</v>
      </c>
      <c r="T69" s="557">
        <f t="shared" si="105"/>
        <v>0</v>
      </c>
      <c r="U69" s="558">
        <f t="shared" si="105"/>
        <v>0</v>
      </c>
      <c r="V69" s="559">
        <f t="shared" si="106"/>
        <v>0</v>
      </c>
      <c r="W69" s="556">
        <f t="shared" si="107"/>
        <v>0</v>
      </c>
      <c r="X69" s="160">
        <f t="shared" si="108"/>
        <v>0</v>
      </c>
      <c r="Y69" s="160">
        <f t="shared" si="109"/>
        <v>0</v>
      </c>
      <c r="Z69" s="338" t="str">
        <f t="shared" si="110"/>
        <v xml:space="preserve"> </v>
      </c>
      <c r="AA69" s="339" t="str">
        <f t="shared" si="111"/>
        <v xml:space="preserve"> </v>
      </c>
      <c r="AB69" s="340" t="str">
        <f t="shared" si="112"/>
        <v xml:space="preserve"> </v>
      </c>
      <c r="AC69" s="665" t="str">
        <f t="shared" si="115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3"/>
        <v>0</v>
      </c>
      <c r="D70" s="337" t="str">
        <f t="shared" si="99"/>
        <v xml:space="preserve"> </v>
      </c>
      <c r="E70" s="627">
        <f>IF($A70&gt;" ",Arbeitszeiten!O13,)</f>
        <v>0</v>
      </c>
      <c r="F70" s="628">
        <f>IF($A70&gt;" ",Arbeitszeiten!P13,)</f>
        <v>0</v>
      </c>
      <c r="G70" s="627">
        <f>IF($A70&gt;" ",Arbeitszeiten!Q13,)</f>
        <v>0</v>
      </c>
      <c r="H70" s="629">
        <f>IF($A70&gt;" ",Arbeitszeiten!R13,)</f>
        <v>0</v>
      </c>
      <c r="I70" s="739">
        <f>IF($A70&gt;" ",IF(Arbeitszeiten!$U$13=0,IF(K70&gt;540,0,0),Arbeitszeiten!$S$13),0)</f>
        <v>0</v>
      </c>
      <c r="J70" s="740">
        <f>IF($A70&gt;" ",IF(Arbeitszeiten!$U$13=0,IF(AND(K70&gt;360,K70&lt;=540),0,),Arbeitszeiten!$T$13),0)</f>
        <v>0</v>
      </c>
      <c r="K70" s="253">
        <f>IF(E70="A",0,((G70*60)+H70)-((E70*60)+F70))</f>
        <v>0</v>
      </c>
      <c r="L70" s="550">
        <f t="shared" si="100"/>
        <v>0</v>
      </c>
      <c r="M70" s="551" t="str">
        <f t="shared" si="101"/>
        <v/>
      </c>
      <c r="N70" s="552" t="str">
        <f t="shared" si="102"/>
        <v/>
      </c>
      <c r="O70" s="243">
        <f t="shared" si="114"/>
        <v>0</v>
      </c>
      <c r="P70" s="550">
        <f t="shared" ref="P70:P71" si="116">INT(O70/60)</f>
        <v>0</v>
      </c>
      <c r="Q70" s="160">
        <f t="shared" ref="Q70:Q71" si="117">ROUND(MOD(O70,60),0)</f>
        <v>0</v>
      </c>
      <c r="R70" s="625">
        <f>IF(A70&gt;" ",Arbeitszeiten!$W$13,0)</f>
        <v>0</v>
      </c>
      <c r="S70" s="625">
        <f>IF(A70&gt;" ",Arbeitszeiten!$X$13,0)</f>
        <v>0</v>
      </c>
      <c r="T70" s="557">
        <f t="shared" si="105"/>
        <v>0</v>
      </c>
      <c r="U70" s="558">
        <f t="shared" si="105"/>
        <v>0</v>
      </c>
      <c r="V70" s="559">
        <f t="shared" si="106"/>
        <v>0</v>
      </c>
      <c r="W70" s="556">
        <f t="shared" si="107"/>
        <v>0</v>
      </c>
      <c r="X70" s="160">
        <f t="shared" si="108"/>
        <v>0</v>
      </c>
      <c r="Y70" s="160">
        <f t="shared" si="109"/>
        <v>0</v>
      </c>
      <c r="Z70" s="338" t="str">
        <f t="shared" si="110"/>
        <v xml:space="preserve"> </v>
      </c>
      <c r="AA70" s="339" t="str">
        <f t="shared" si="111"/>
        <v xml:space="preserve"> </v>
      </c>
      <c r="AB70" s="340" t="str">
        <f t="shared" si="112"/>
        <v xml:space="preserve"> </v>
      </c>
      <c r="AC70" s="665" t="str">
        <f t="shared" si="115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3"/>
        <v>0</v>
      </c>
      <c r="D71" s="337" t="str">
        <f t="shared" si="99"/>
        <v xml:space="preserve"> </v>
      </c>
      <c r="E71" s="627"/>
      <c r="F71" s="628">
        <f>IF($A71&gt;" ",Arbeitszeiten!P14,)</f>
        <v>0</v>
      </c>
      <c r="G71" s="627">
        <f>IF($A71&gt;" ",Arbeitszeiten!Q14,)</f>
        <v>0</v>
      </c>
      <c r="H71" s="629">
        <f>IF($A71&gt;" ",Arbeitszeiten!R14,)</f>
        <v>0</v>
      </c>
      <c r="I71" s="739">
        <f>IF($A71&gt;" ",IF(Arbeitszeiten!$U$14=0,IF(K71&gt;540,0,0),Arbeitszeiten!$S$14),0)</f>
        <v>0</v>
      </c>
      <c r="J71" s="740">
        <f>IF($A71&gt;" ",IF(Arbeitszeiten!$U$14=0,IF(AND(K71&gt;360,K71&lt;=540),0,),Arbeitszeiten!$T$14),0)</f>
        <v>0</v>
      </c>
      <c r="K71" s="253">
        <f>IF(E71="A",0,((G71*60)+H71)-((E71*60)+F71))</f>
        <v>0</v>
      </c>
      <c r="L71" s="550">
        <f t="shared" si="100"/>
        <v>0</v>
      </c>
      <c r="M71" s="560" t="str">
        <f t="shared" si="101"/>
        <v/>
      </c>
      <c r="N71" s="561" t="str">
        <f t="shared" si="102"/>
        <v/>
      </c>
      <c r="O71" s="243">
        <f t="shared" si="114"/>
        <v>0</v>
      </c>
      <c r="P71" s="550">
        <f t="shared" si="116"/>
        <v>0</v>
      </c>
      <c r="Q71" s="160">
        <f t="shared" si="117"/>
        <v>0</v>
      </c>
      <c r="R71" s="625">
        <f>IF(A71&gt;" ",Arbeitszeiten!$W$14,0)</f>
        <v>0</v>
      </c>
      <c r="S71" s="625">
        <f>IF(A71&gt;" ",Arbeitszeiten!$X$14,0)</f>
        <v>0</v>
      </c>
      <c r="T71" s="557">
        <f t="shared" si="105"/>
        <v>0</v>
      </c>
      <c r="U71" s="558">
        <f t="shared" si="105"/>
        <v>0</v>
      </c>
      <c r="V71" s="559">
        <f t="shared" si="106"/>
        <v>0</v>
      </c>
      <c r="W71" s="556">
        <f t="shared" si="107"/>
        <v>0</v>
      </c>
      <c r="X71" s="160">
        <f t="shared" si="108"/>
        <v>0</v>
      </c>
      <c r="Y71" s="160">
        <f t="shared" si="109"/>
        <v>0</v>
      </c>
      <c r="Z71" s="338" t="str">
        <f t="shared" si="110"/>
        <v xml:space="preserve"> </v>
      </c>
      <c r="AA71" s="339" t="str">
        <f t="shared" si="111"/>
        <v xml:space="preserve"> </v>
      </c>
      <c r="AB71" s="340" t="str">
        <f t="shared" si="112"/>
        <v xml:space="preserve"> </v>
      </c>
      <c r="AC71" s="665" t="str">
        <f t="shared" si="115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6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8"/>
        <v>0</v>
      </c>
      <c r="Y72" s="189">
        <f t="shared" si="109"/>
        <v>0</v>
      </c>
      <c r="Z72" s="379"/>
      <c r="AA72" s="380"/>
      <c r="AB72" s="381"/>
      <c r="AC72" s="654" t="str">
        <f t="shared" ref="AC72:AC74" si="118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8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8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9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9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IF(Übersicht!K13="+",Übersicht!L13,)</f>
        <v>0</v>
      </c>
      <c r="O81" s="471">
        <f>(N81*60)+R81</f>
        <v>0</v>
      </c>
      <c r="P81" s="472"/>
      <c r="Q81" s="473"/>
      <c r="R81" s="470">
        <f>IF(Übersicht!K13="+",Übersicht!M13,)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IF(Übersicht!K13="-",Übersicht!L13,)</f>
        <v>0</v>
      </c>
      <c r="O83" s="471">
        <f>(N83*60)+R83</f>
        <v>0</v>
      </c>
      <c r="P83" s="472"/>
      <c r="Q83" s="473"/>
      <c r="R83" s="470">
        <f>IF(Übersicht!K13="-",Übersicht!M13,)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20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20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20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20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20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20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20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20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20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20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20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20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G5:I5"/>
    <mergeCell ref="J5:M5"/>
    <mergeCell ref="G6:I6"/>
    <mergeCell ref="J6:M6"/>
    <mergeCell ref="I9:J9"/>
    <mergeCell ref="M9:N9"/>
    <mergeCell ref="E10:H10"/>
    <mergeCell ref="I10:J10"/>
    <mergeCell ref="M10:N10"/>
    <mergeCell ref="P10:Q10"/>
    <mergeCell ref="R10:S10"/>
    <mergeCell ref="AC9:AC13"/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R9:S9"/>
  </mergeCells>
  <conditionalFormatting sqref="Z15:Z19 Z24:Z29 Z34:Z39 Z44:Z49 Z54:Z59 Z64 Z77 M94">
    <cfRule type="cellIs" dxfId="76" priority="4" stopIfTrue="1" operator="equal">
      <formula>"-"</formula>
    </cfRule>
  </conditionalFormatting>
  <conditionalFormatting sqref="AA15:AA19 AA24:AA29 AA34:AA39 AA44:AA49 AA54:AA59 AA64 AA77">
    <cfRule type="expression" dxfId="75" priority="5" stopIfTrue="1">
      <formula>Z15="-"</formula>
    </cfRule>
  </conditionalFormatting>
  <conditionalFormatting sqref="AB15:AB19 AB24:AB29 AB34:AB39 AB44:AB49 AB54:AB59 AB64 AB77">
    <cfRule type="expression" dxfId="74" priority="6" stopIfTrue="1">
      <formula>Z15="-"</formula>
    </cfRule>
  </conditionalFormatting>
  <conditionalFormatting sqref="N94:R94">
    <cfRule type="expression" dxfId="73" priority="7" stopIfTrue="1">
      <formula>$M$94="-"</formula>
    </cfRule>
  </conditionalFormatting>
  <conditionalFormatting sqref="Z65:Z69 Z74">
    <cfRule type="cellIs" dxfId="72" priority="1" stopIfTrue="1" operator="equal">
      <formula>"-"</formula>
    </cfRule>
  </conditionalFormatting>
  <conditionalFormatting sqref="AA65:AA69 AA74">
    <cfRule type="expression" dxfId="71" priority="2" stopIfTrue="1">
      <formula>Z65="-"</formula>
    </cfRule>
  </conditionalFormatting>
  <conditionalFormatting sqref="AB65:AB69 AB74">
    <cfRule type="expression" dxfId="70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E16" sqref="E15:E16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55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31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3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91"/>
      <c r="B10" s="595" t="s">
        <v>11</v>
      </c>
      <c r="C10" s="595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43160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5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9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92"/>
      <c r="J13" s="593"/>
      <c r="K13" s="250"/>
      <c r="L13" s="136"/>
      <c r="M13" s="592"/>
      <c r="N13" s="593"/>
      <c r="O13" s="136"/>
      <c r="P13" s="173"/>
      <c r="Q13" s="136"/>
      <c r="R13" s="54"/>
      <c r="S13" s="306"/>
      <c r="T13" s="793"/>
      <c r="U13" s="793"/>
      <c r="V13" s="59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v>0</v>
      </c>
      <c r="F15" s="628">
        <f>IF($A15&gt;" ",Arbeitszeiten!AC8,)</f>
        <v>0</v>
      </c>
      <c r="G15" s="627">
        <f>IF($A15&gt;" ",Arbeitszeiten!AD8,)</f>
        <v>0</v>
      </c>
      <c r="H15" s="629">
        <f>IF($A15&gt;" ",Arbeitszeiten!AE8,)</f>
        <v>0</v>
      </c>
      <c r="I15" s="739">
        <f>IF($A15&gt;" ",IF(Arbeitszeiten!$AH$8=0,IF(K15&gt;540,0,0),Arbeitszeiten!$AF$8),0)</f>
        <v>0</v>
      </c>
      <c r="J15" s="740">
        <f>IF($A15&gt;" ",IF(Arbeitszeiten!$AH$8=0,IF(AND(K15&gt;360,K15&lt;=540),0,),Arbeitszeiten!$AG$8),0)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9" si="5">INT(O15/60)</f>
        <v>0</v>
      </c>
      <c r="Q15" s="233">
        <f t="shared" ref="Q15:Q19" si="6">ROUND(MOD(O15,60),0)</f>
        <v>0</v>
      </c>
      <c r="R15" s="625">
        <f>IF(A15&gt;" ",Arbeitszeiten!$AJ$8,0)</f>
        <v>0</v>
      </c>
      <c r="S15" s="625">
        <f>IF(A15&gt;" ",Arbeitszeiten!$AK$8,0)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",Arbeitszeiten!AB9,)</f>
        <v>0</v>
      </c>
      <c r="F16" s="628">
        <f>IF($A16&gt;" ",Arbeitszeiten!AC9,)</f>
        <v>0</v>
      </c>
      <c r="G16" s="627">
        <f>IF($A16&gt;" ",Arbeitszeiten!AD9,)</f>
        <v>0</v>
      </c>
      <c r="H16" s="629">
        <f>IF($A16&gt;" ",Arbeitszeiten!AE9,)</f>
        <v>0</v>
      </c>
      <c r="I16" s="739">
        <f>IF($A16&gt;" ",IF(Arbeitszeiten!$AH$9=0,IF(K16&gt;540,0,0),Arbeitszeiten!$AF$9),0)</f>
        <v>0</v>
      </c>
      <c r="J16" s="740">
        <f>IF($A16&gt;" ",IF(Arbeitszeiten!$AH$9=0,IF(AND(K16&gt;360,K16&lt;=540),0,),Arbeitszeiten!$AG$9),0)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",Arbeitszeiten!$AJ$9,0)</f>
        <v>0</v>
      </c>
      <c r="S16" s="625">
        <f>IF(A16&gt;" ",Arbeitszeiten!$AK$9,0)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 xml:space="preserve"> </v>
      </c>
      <c r="B17" s="143">
        <f>IF(C12=4,1,0)</f>
        <v>0</v>
      </c>
      <c r="C17" s="143">
        <f>IF(AND(B17=0,C16=0),0,C16+1)</f>
        <v>0</v>
      </c>
      <c r="D17" s="337" t="str">
        <f t="shared" si="0"/>
        <v xml:space="preserve"> </v>
      </c>
      <c r="E17" s="627">
        <f>IF($A17&gt;" ",Arbeitszeiten!AB10,)</f>
        <v>0</v>
      </c>
      <c r="F17" s="628">
        <f>IF($A17&gt;" ",Arbeitszeiten!AC10,)</f>
        <v>0</v>
      </c>
      <c r="G17" s="627">
        <f>IF($A17&gt;" ",Arbeitszeiten!AD10,)</f>
        <v>0</v>
      </c>
      <c r="H17" s="629">
        <f>IF($A17&gt;" ",Arbeitszeiten!AE10,)</f>
        <v>0</v>
      </c>
      <c r="I17" s="739">
        <f>IF($A17&gt;" ",IF(Arbeitszeiten!$AH$10=0,IF(K17&gt;540,0,0),Arbeitszeiten!$AF$10),0)</f>
        <v>0</v>
      </c>
      <c r="J17" s="740">
        <f>IF($A17&gt;" ",IF(Arbeitszeiten!$AH$10=0,IF(AND(K17&gt;360,K17&lt;=540),0,),Arbeitszeiten!$AG$10),0)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",Arbeitszeiten!$AJ$10,0)</f>
        <v>0</v>
      </c>
      <c r="S17" s="625">
        <f>IF(A17&gt;" ",Arbeitszeiten!$AK$10,0)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>Do</v>
      </c>
      <c r="B18" s="143">
        <f>IF(C12=5,1,0)</f>
        <v>1</v>
      </c>
      <c r="C18" s="143">
        <f>IF(AND(B18=0,C17=0),0,C17+1)</f>
        <v>1</v>
      </c>
      <c r="D18" s="337">
        <f t="shared" si="0"/>
        <v>1</v>
      </c>
      <c r="E18" s="627">
        <f>IF($A18&gt;" ",Arbeitszeiten!AB11,)</f>
        <v>0</v>
      </c>
      <c r="F18" s="628">
        <f>IF($A18&gt;" ",Arbeitszeiten!AC11,)</f>
        <v>0</v>
      </c>
      <c r="G18" s="627">
        <f>IF($A18&gt;" ",Arbeitszeiten!AD11,)</f>
        <v>0</v>
      </c>
      <c r="H18" s="629">
        <f>IF($A18&gt;" ",Arbeitszeiten!AE11,)</f>
        <v>0</v>
      </c>
      <c r="I18" s="739">
        <f>IF($A18&gt;" ",IF(Arbeitszeiten!$AH$11=0,IF(K18&gt;540,0,0),Arbeitszeiten!$AF$11),0)</f>
        <v>0</v>
      </c>
      <c r="J18" s="740">
        <f>IF($A18&gt;" ",IF(Arbeitszeiten!$AH$11=0,IF(AND(K18&gt;360,K18&lt;=540),0,),Arbeitszeiten!$AG$11),0)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",Arbeitszeiten!$AJ$11,0)</f>
        <v>0</v>
      </c>
      <c r="S18" s="625">
        <f>IF(A18&gt;" ",Arbeitszeiten!$AK$11,0)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>Fr</v>
      </c>
      <c r="B19" s="143">
        <f>IF(C12=6,1,0)</f>
        <v>0</v>
      </c>
      <c r="C19" s="143">
        <f>IF(AND(B19=0,C18=0),0,C18+1)</f>
        <v>2</v>
      </c>
      <c r="D19" s="337">
        <f t="shared" si="0"/>
        <v>2</v>
      </c>
      <c r="E19" s="627">
        <f>IF($A19&gt;" ",Arbeitszeiten!AB12,)</f>
        <v>0</v>
      </c>
      <c r="F19" s="628">
        <f>IF($A19&gt;" ",Arbeitszeiten!AC12,)</f>
        <v>0</v>
      </c>
      <c r="G19" s="627">
        <f>IF($A19&gt;" ",Arbeitszeiten!AD12,)</f>
        <v>0</v>
      </c>
      <c r="H19" s="629">
        <f>IF($A19&gt;" ",Arbeitszeiten!AE12,)</f>
        <v>0</v>
      </c>
      <c r="I19" s="739">
        <f>IF($A19&gt;" ",IF(Arbeitszeiten!$AH$12=0,IF(K19&gt;540,0,0),Arbeitszeiten!$AF$12),0)</f>
        <v>0</v>
      </c>
      <c r="J19" s="740">
        <f>IF($A19&gt;" ",IF(Arbeitszeiten!$AH$12=0,IF(AND(K19&gt;360,K19&lt;=540),0,),Arbeitszeiten!$AG$12),0)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si="5"/>
        <v>0</v>
      </c>
      <c r="Q19" s="160">
        <f t="shared" si="6"/>
        <v>0</v>
      </c>
      <c r="R19" s="625">
        <f>IF(A19&gt;" ",Arbeitszeiten!$AJ$12,0)</f>
        <v>0</v>
      </c>
      <c r="S19" s="625">
        <f>IF(A19&gt;" ",Arbeitszeiten!$AK$12,0)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7">IF(AND(B20=0,C19=0),0,C19+1)</f>
        <v>3</v>
      </c>
      <c r="D20" s="349">
        <f t="shared" si="0"/>
        <v>3</v>
      </c>
      <c r="E20" s="627">
        <f>IF($A20&gt;" ",Arbeitszeiten!AB13,)</f>
        <v>0</v>
      </c>
      <c r="F20" s="628">
        <f>IF($A20&gt;" ",Arbeitszeiten!AC13,)</f>
        <v>0</v>
      </c>
      <c r="G20" s="627">
        <f>IF($A20&gt;" ",Arbeitszeiten!AD13,)</f>
        <v>0</v>
      </c>
      <c r="H20" s="629">
        <f>IF($A20&gt;" ",Arbeitszeiten!AE13,)</f>
        <v>0</v>
      </c>
      <c r="I20" s="739">
        <f>IF($A20&gt;" ",IF(Arbeitszeiten!$AH$13=0,IF(K20&gt;540,0,0),Arbeitszeiten!$AF$13),0)</f>
        <v>0</v>
      </c>
      <c r="J20" s="740">
        <f>IF($A20&gt;" ",IF(Arbeitszeiten!$AH$13=0,IF(AND(K20&gt;360,K20&lt;=540),0,),Arbeitszeiten!$AG$13),0)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ref="P20:P21" si="18">INT(O20/60)</f>
        <v>0</v>
      </c>
      <c r="Q20" s="160">
        <f t="shared" ref="Q20:Q21" si="19">ROUND(MOD(O20,60),0)</f>
        <v>0</v>
      </c>
      <c r="R20" s="625">
        <f>IF(A20&gt;" ",Arbeitszeiten!$AJ$13,0)</f>
        <v>0</v>
      </c>
      <c r="S20" s="625">
        <f>IF(A20&gt;" ",Arbeitszeiten!$AK$13,0)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7"/>
        <v>4</v>
      </c>
      <c r="D21" s="349">
        <f t="shared" si="0"/>
        <v>4</v>
      </c>
      <c r="E21" s="627">
        <f>IF($A21&gt;" ",Arbeitszeiten!AB14,)</f>
        <v>0</v>
      </c>
      <c r="F21" s="628">
        <f>IF($A21&gt;" ",Arbeitszeiten!AC14,)</f>
        <v>0</v>
      </c>
      <c r="G21" s="627">
        <f>IF($A21&gt;" ",Arbeitszeiten!AD14,)</f>
        <v>0</v>
      </c>
      <c r="H21" s="629">
        <f>IF($A21&gt;" ",Arbeitszeiten!AE14,)</f>
        <v>0</v>
      </c>
      <c r="I21" s="739">
        <f>IF($A21&gt;" ",IF(Arbeitszeiten!$AH$14=0,IF(K21&gt;540,0,0),Arbeitszeiten!$AF$14),0)</f>
        <v>0</v>
      </c>
      <c r="J21" s="740">
        <f>IF($A21&gt;" ",IF(Arbeitszeiten!$AH$14=0,IF(AND(K21&gt;360,K21&lt;=540),0,),Arbeitszeiten!$AG$14),0)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8"/>
        <v>0</v>
      </c>
      <c r="Q21" s="160">
        <f t="shared" si="19"/>
        <v>0</v>
      </c>
      <c r="R21" s="625">
        <f>IF(A21&gt;" ",Arbeitszeiten!$AJ$14,0)</f>
        <v>0</v>
      </c>
      <c r="S21" s="625">
        <f>IF(A21&gt;" ",Arbeitszeiten!$AK$14,0)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5</v>
      </c>
      <c r="D25" s="337">
        <f t="shared" ref="D25:D31" si="21">IF($G$5=0," ",IF(C25=0," ",C25))</f>
        <v>5</v>
      </c>
      <c r="E25" s="627">
        <f>IF($A25&gt;" ",Arbeitszeiten!AB8,)</f>
        <v>0</v>
      </c>
      <c r="F25" s="628">
        <f>IF($A25&gt;" ",Arbeitszeiten!AC8,)</f>
        <v>0</v>
      </c>
      <c r="G25" s="627">
        <f>IF($A25&gt;" ",Arbeitszeiten!AD8,)</f>
        <v>0</v>
      </c>
      <c r="H25" s="629">
        <f>IF($A25&gt;" ",Arbeitszeiten!AE8,)</f>
        <v>0</v>
      </c>
      <c r="I25" s="739">
        <f>IF($A25&gt;" ",IF(Arbeitszeiten!$AH$8=0,IF(K25&gt;540,0,0),Arbeitszeiten!$AF$8),0)</f>
        <v>0</v>
      </c>
      <c r="J25" s="740">
        <f>IF($A25&gt;" ",IF(Arbeitszeiten!$AH$8=0,IF(AND(K25&gt;360,K25&lt;=540),0,),Arbeitszeiten!$AG$8),0)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8" si="26">INT(O25/60)</f>
        <v>0</v>
      </c>
      <c r="Q25" s="160">
        <f t="shared" ref="Q25:Q28" si="27">ROUND(MOD(O25,60),0)</f>
        <v>0</v>
      </c>
      <c r="R25" s="625">
        <f>IF(A25&gt;" ",Arbeitszeiten!$AJ$8,0)</f>
        <v>0</v>
      </c>
      <c r="S25" s="625">
        <f>IF(A25&gt;" ",Arbeitszeiten!$AK$8,0)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6</v>
      </c>
      <c r="D26" s="337">
        <f t="shared" si="21"/>
        <v>6</v>
      </c>
      <c r="E26" s="627">
        <f>IF($A26&gt;" ",Arbeitszeiten!AB9,)</f>
        <v>0</v>
      </c>
      <c r="F26" s="628">
        <f>IF($A26&gt;" ",Arbeitszeiten!AC9,)</f>
        <v>0</v>
      </c>
      <c r="G26" s="627">
        <f>IF($A26&gt;" ",Arbeitszeiten!AD9,)</f>
        <v>0</v>
      </c>
      <c r="H26" s="629">
        <f>IF($A26&gt;" ",Arbeitszeiten!AE9,)</f>
        <v>0</v>
      </c>
      <c r="I26" s="739">
        <f>IF($A26&gt;" ",IF(Arbeitszeiten!$AH$9=0,IF(K26&gt;540,0,0),Arbeitszeiten!$AF$9),0)</f>
        <v>0</v>
      </c>
      <c r="J26" s="740">
        <f>IF($A26&gt;" ",IF(Arbeitszeiten!$AH$9=0,IF(AND(K26&gt;360,K26&lt;=540),0,),Arbeitszeiten!$AG$9),0)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",Arbeitszeiten!$AJ$9,0)</f>
        <v>0</v>
      </c>
      <c r="S26" s="625">
        <f>IF(A26&gt;" ",Arbeitszeiten!$AK$9,0)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7</v>
      </c>
      <c r="D27" s="337">
        <f t="shared" si="21"/>
        <v>7</v>
      </c>
      <c r="E27" s="627">
        <f>IF($A27&gt;" ",Arbeitszeiten!AB10,)</f>
        <v>0</v>
      </c>
      <c r="F27" s="628">
        <f>IF($A27&gt;" ",Arbeitszeiten!AC10,)</f>
        <v>0</v>
      </c>
      <c r="G27" s="627">
        <f>IF($A27&gt;" ",Arbeitszeiten!AD10,)</f>
        <v>0</v>
      </c>
      <c r="H27" s="629">
        <f>IF($A27&gt;" ",Arbeitszeiten!AE10,)</f>
        <v>0</v>
      </c>
      <c r="I27" s="739">
        <f>IF($A27&gt;" ",IF(Arbeitszeiten!$AH$10=0,IF(K27&gt;540,0,0),Arbeitszeiten!$AF$10),0)</f>
        <v>0</v>
      </c>
      <c r="J27" s="740">
        <f>IF($A27&gt;" ",IF(Arbeitszeiten!$AH$10=0,IF(AND(K27&gt;360,K27&lt;=540),0,),Arbeitszeiten!$AG$10),0)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",Arbeitszeiten!$AJ$10,0)</f>
        <v>0</v>
      </c>
      <c r="S27" s="625">
        <f>IF(A27&gt;" ",Arbeitszeiten!$AK$10,0)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8</v>
      </c>
      <c r="D28" s="337">
        <f t="shared" si="21"/>
        <v>8</v>
      </c>
      <c r="E28" s="627">
        <f>IF($A28&gt;" ",Arbeitszeiten!AB11,)</f>
        <v>0</v>
      </c>
      <c r="F28" s="628">
        <f>IF($A28&gt;" ",Arbeitszeiten!AC11,)</f>
        <v>0</v>
      </c>
      <c r="G28" s="627">
        <f>IF($A28&gt;" ",Arbeitszeiten!AD11,)</f>
        <v>0</v>
      </c>
      <c r="H28" s="629">
        <f>IF($A28&gt;" ",Arbeitszeiten!AE11,)</f>
        <v>0</v>
      </c>
      <c r="I28" s="739">
        <f>IF($A28&gt;" ",IF(Arbeitszeiten!$AH$11=0,IF(K28&gt;540,0,0),Arbeitszeiten!$AF$11),0)</f>
        <v>0</v>
      </c>
      <c r="J28" s="740">
        <f>IF($A28&gt;" ",IF(Arbeitszeiten!$AH$11=0,IF(AND(K28&gt;360,K28&lt;=540),0,),Arbeitszeiten!$AG$11),0)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",Arbeitszeiten!$AJ$11,0)</f>
        <v>0</v>
      </c>
      <c r="S28" s="625">
        <f>IF(A28&gt;" ",Arbeitszeiten!$AK$11,0)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9</v>
      </c>
      <c r="D29" s="337">
        <f t="shared" si="21"/>
        <v>9</v>
      </c>
      <c r="E29" s="627">
        <f>IF($A29&gt;" ",Arbeitszeiten!AB12,)</f>
        <v>0</v>
      </c>
      <c r="F29" s="628">
        <f>IF($A29&gt;" ",Arbeitszeiten!AC12,)</f>
        <v>0</v>
      </c>
      <c r="G29" s="627">
        <f>IF($A29&gt;" ",Arbeitszeiten!AD12,)</f>
        <v>0</v>
      </c>
      <c r="H29" s="629">
        <f>IF($A29&gt;" ",Arbeitszeiten!AE12,)</f>
        <v>0</v>
      </c>
      <c r="I29" s="739">
        <f>IF($A29&gt;" ",IF(Arbeitszeiten!$AH$12=0,IF(K29&gt;540,0,0),Arbeitszeiten!$AF$12),0)</f>
        <v>0</v>
      </c>
      <c r="J29" s="740">
        <f>IF($A29&gt;" ",IF(Arbeitszeiten!$AH$12=0,IF(AND(K29&gt;360,K29&lt;=540),0,),Arbeitszeiten!$AG$12),0)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ref="P29:P31" si="39">INT(O29/60)</f>
        <v>0</v>
      </c>
      <c r="Q29" s="160">
        <f t="shared" ref="Q29:Q31" si="40">ROUND(MOD(O29,60),0)</f>
        <v>0</v>
      </c>
      <c r="R29" s="625">
        <f>IF(A29&gt;" ",Arbeitszeiten!$AJ$12,0)</f>
        <v>0</v>
      </c>
      <c r="S29" s="625">
        <f>IF(A29&gt;" ",Arbeitszeiten!$AK$12,0)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10</v>
      </c>
      <c r="D30" s="337">
        <f t="shared" si="21"/>
        <v>10</v>
      </c>
      <c r="E30" s="627">
        <f>IF($A30&gt;" ",Arbeitszeiten!AB13,)</f>
        <v>0</v>
      </c>
      <c r="F30" s="628">
        <f>IF($A30&gt;" ",Arbeitszeiten!AC13,)</f>
        <v>0</v>
      </c>
      <c r="G30" s="627">
        <f>IF($A30&gt;" ",Arbeitszeiten!AD13,)</f>
        <v>0</v>
      </c>
      <c r="H30" s="629">
        <f>IF($A30&gt;" ",Arbeitszeiten!AE13,)</f>
        <v>0</v>
      </c>
      <c r="I30" s="739">
        <f>IF($A30&gt;" ",IF(Arbeitszeiten!$AH$13=0,IF(K30&gt;540,0,0),Arbeitszeiten!$AF$13),0)</f>
        <v>0</v>
      </c>
      <c r="J30" s="740">
        <f>IF($A30&gt;" ",IF(Arbeitszeiten!$AH$13=0,IF(AND(K30&gt;360,K30&lt;=540),0,),Arbeitszeiten!$AG$13),0)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si="39"/>
        <v>0</v>
      </c>
      <c r="Q30" s="160">
        <f t="shared" si="40"/>
        <v>0</v>
      </c>
      <c r="R30" s="625">
        <f>IF(A30&gt;" ",Arbeitszeiten!$AJ$13,0)</f>
        <v>0</v>
      </c>
      <c r="S30" s="625">
        <f>IF(A30&gt;" ",Arbeitszeiten!$AK$13,0)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11</v>
      </c>
      <c r="D31" s="337">
        <f t="shared" si="21"/>
        <v>11</v>
      </c>
      <c r="E31" s="627">
        <f>IF($A31&gt;" ",Arbeitszeiten!AB14,)</f>
        <v>0</v>
      </c>
      <c r="F31" s="628">
        <f>IF($A31&gt;" ",Arbeitszeiten!AC14,)</f>
        <v>0</v>
      </c>
      <c r="G31" s="627">
        <f>IF($A31&gt;" ",Arbeitszeiten!AD14,)</f>
        <v>0</v>
      </c>
      <c r="H31" s="629">
        <f>IF($A31&gt;" ",Arbeitszeiten!AE14,)</f>
        <v>0</v>
      </c>
      <c r="I31" s="739">
        <f>IF($A31&gt;" ",IF(Arbeitszeiten!$AH$14=0,IF(K31&gt;540,0,0),Arbeitszeiten!$AF$14),0)</f>
        <v>0</v>
      </c>
      <c r="J31" s="740">
        <f>IF($A31&gt;" ",IF(Arbeitszeiten!$AH$14=0,IF(AND(K31&gt;360,K31&lt;=540),0,),Arbeitszeiten!$AG$14),0)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",Arbeitszeiten!$AJ$14,0)</f>
        <v>0</v>
      </c>
      <c r="S31" s="625">
        <f>IF(A31&gt;" ",Arbeitszeiten!$AK$14,0)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12</v>
      </c>
      <c r="D35" s="337">
        <f t="shared" ref="D35:D41" si="41">IF($G$5=0," ",IF(C35=0," ",C35))</f>
        <v>12</v>
      </c>
      <c r="E35" s="627">
        <f>IF($A35&gt;" ",Arbeitszeiten!AB8,)</f>
        <v>0</v>
      </c>
      <c r="F35" s="628">
        <f>IF($A35&gt;" ",Arbeitszeiten!AC8,)</f>
        <v>0</v>
      </c>
      <c r="G35" s="627">
        <f>IF($A35&gt;" ",Arbeitszeiten!AD8,)</f>
        <v>0</v>
      </c>
      <c r="H35" s="629">
        <f>IF($A35&gt;" ",Arbeitszeiten!AE8,)</f>
        <v>0</v>
      </c>
      <c r="I35" s="739">
        <f>IF($A35&gt;" ",IF(Arbeitszeiten!$AH$8=0,IF(K35&gt;540,0,0),Arbeitszeiten!$AF$8),0)</f>
        <v>0</v>
      </c>
      <c r="J35" s="740">
        <f>IF($A35&gt;" ",IF(Arbeitszeiten!$AH$8=0,IF(AND(K35&gt;360,K35&lt;=540),0,),Arbeitszeiten!$AG$8),0)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8" si="45">INT(O35/60)</f>
        <v>0</v>
      </c>
      <c r="Q35" s="160">
        <f t="shared" ref="Q35:Q38" si="46">ROUND(MOD(O35,60),0)</f>
        <v>0</v>
      </c>
      <c r="R35" s="625">
        <f>IF(A35&gt;" ",Arbeitszeiten!$AJ$8,0)</f>
        <v>0</v>
      </c>
      <c r="S35" s="625">
        <f>IF(A35&gt;" ",Arbeitszeiten!$AK$8,0)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13</v>
      </c>
      <c r="D36" s="337">
        <f t="shared" si="41"/>
        <v>13</v>
      </c>
      <c r="E36" s="627">
        <f>IF($A36&gt;" ",Arbeitszeiten!AB9,)</f>
        <v>0</v>
      </c>
      <c r="F36" s="628">
        <f>IF($A36&gt;" ",Arbeitszeiten!AC9,)</f>
        <v>0</v>
      </c>
      <c r="G36" s="627">
        <f>IF($A36&gt;" ",Arbeitszeiten!AD9,)</f>
        <v>0</v>
      </c>
      <c r="H36" s="629">
        <f>IF($A36&gt;" ",Arbeitszeiten!AE9,)</f>
        <v>0</v>
      </c>
      <c r="I36" s="739">
        <f>IF($A36&gt;" ",IF(Arbeitszeiten!$AH$9=0,IF(K36&gt;540,0,0),Arbeitszeiten!$AF$9),0)</f>
        <v>0</v>
      </c>
      <c r="J36" s="740">
        <f>IF($A36&gt;" ",IF(Arbeitszeiten!$AH$9=0,IF(AND(K36&gt;360,K36&lt;=540),0,),Arbeitszeiten!$AG$9),0)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",Arbeitszeiten!$AJ$9,0)</f>
        <v>0</v>
      </c>
      <c r="S36" s="625">
        <f>IF(A36&gt;" ",Arbeitszeiten!$AK$9,0)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14</v>
      </c>
      <c r="D37" s="337">
        <f t="shared" si="41"/>
        <v>14</v>
      </c>
      <c r="E37" s="627">
        <f>IF($A37&gt;" ",Arbeitszeiten!AB10,)</f>
        <v>0</v>
      </c>
      <c r="F37" s="628">
        <f>IF($A37&gt;" ",Arbeitszeiten!AC10,)</f>
        <v>0</v>
      </c>
      <c r="G37" s="627">
        <f>IF($A37&gt;" ",Arbeitszeiten!AD10,)</f>
        <v>0</v>
      </c>
      <c r="H37" s="629">
        <f>IF($A37&gt;" ",Arbeitszeiten!AE10,)</f>
        <v>0</v>
      </c>
      <c r="I37" s="739">
        <f>IF($A37&gt;" ",IF(Arbeitszeiten!$AH$10=0,IF(K37&gt;540,0,0),Arbeitszeiten!$AF$10),0)</f>
        <v>0</v>
      </c>
      <c r="J37" s="740">
        <f>IF($A37&gt;" ",IF(Arbeitszeiten!$AH$10=0,IF(AND(K37&gt;360,K37&lt;=540),0,),Arbeitszeiten!$AG$10),0)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",Arbeitszeiten!$AJ$10,0)</f>
        <v>0</v>
      </c>
      <c r="S37" s="625">
        <f>IF(A37&gt;" ",Arbeitszeiten!$AK$10,0)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15</v>
      </c>
      <c r="D38" s="337">
        <f t="shared" si="41"/>
        <v>15</v>
      </c>
      <c r="E38" s="627">
        <f>IF($A38&gt;" ",Arbeitszeiten!AB11,)</f>
        <v>0</v>
      </c>
      <c r="F38" s="628">
        <f>IF($A38&gt;" ",Arbeitszeiten!AC11,)</f>
        <v>0</v>
      </c>
      <c r="G38" s="627">
        <f>IF($A38&gt;" ",Arbeitszeiten!AD11,)</f>
        <v>0</v>
      </c>
      <c r="H38" s="629">
        <f>IF($A38&gt;" ",Arbeitszeiten!AE11,)</f>
        <v>0</v>
      </c>
      <c r="I38" s="739">
        <f>IF($A38&gt;" ",IF(Arbeitszeiten!$AH$11=0,IF(K38&gt;540,0,0),Arbeitszeiten!$AF$11),0)</f>
        <v>0</v>
      </c>
      <c r="J38" s="740">
        <f>IF($A38&gt;" ",IF(Arbeitszeiten!$AH$11=0,IF(AND(K38&gt;360,K38&lt;=540),0,),Arbeitszeiten!$AG$11),0)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",Arbeitszeiten!$AJ$11,0)</f>
        <v>0</v>
      </c>
      <c r="S38" s="625">
        <f>IF(A38&gt;" ",Arbeitszeiten!$AK$11,0)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16</v>
      </c>
      <c r="D39" s="337">
        <f t="shared" si="41"/>
        <v>16</v>
      </c>
      <c r="E39" s="627">
        <f>IF($A39&gt;" ",Arbeitszeiten!AB12,)</f>
        <v>0</v>
      </c>
      <c r="F39" s="628">
        <f>IF($A39&gt;" ",Arbeitszeiten!AC12,)</f>
        <v>0</v>
      </c>
      <c r="G39" s="627">
        <f>IF($A39&gt;" ",Arbeitszeiten!AD12,)</f>
        <v>0</v>
      </c>
      <c r="H39" s="629">
        <f>IF($A39&gt;" ",Arbeitszeiten!AE12,)</f>
        <v>0</v>
      </c>
      <c r="I39" s="739">
        <f>IF($A39&gt;" ",IF(Arbeitszeiten!$AH$12=0,IF(K39&gt;540,0,0),Arbeitszeiten!$AF$12),0)</f>
        <v>0</v>
      </c>
      <c r="J39" s="740">
        <f>IF($A39&gt;" ",IF(Arbeitszeiten!$AH$12=0,IF(AND(K39&gt;360,K39&lt;=540),0,),Arbeitszeiten!$AG$12),0)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ref="P39:P41" si="58">INT(O39/60)</f>
        <v>0</v>
      </c>
      <c r="Q39" s="160">
        <f t="shared" ref="Q39:Q41" si="59">ROUND(MOD(O39,60),0)</f>
        <v>0</v>
      </c>
      <c r="R39" s="625">
        <f>IF(A39&gt;" ",Arbeitszeiten!$AJ$12,0)</f>
        <v>0</v>
      </c>
      <c r="S39" s="625">
        <f>IF(A39&gt;" ",Arbeitszeiten!$AK$12,0)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17</v>
      </c>
      <c r="D40" s="337">
        <f t="shared" si="41"/>
        <v>17</v>
      </c>
      <c r="E40" s="627">
        <f>IF($A40&gt;" ",Arbeitszeiten!AB13,)</f>
        <v>0</v>
      </c>
      <c r="F40" s="628">
        <f>IF($A40&gt;" ",Arbeitszeiten!AC13,)</f>
        <v>0</v>
      </c>
      <c r="G40" s="627">
        <f>IF($A40&gt;" ",Arbeitszeiten!AD13,)</f>
        <v>0</v>
      </c>
      <c r="H40" s="629">
        <f>IF($A40&gt;" ",Arbeitszeiten!AE13,)</f>
        <v>0</v>
      </c>
      <c r="I40" s="739">
        <f>IF($A40&gt;" ",IF(Arbeitszeiten!$AH$13=0,IF(K40&gt;540,0,0),Arbeitszeiten!$AF$13),0)</f>
        <v>0</v>
      </c>
      <c r="J40" s="740">
        <f>IF($A40&gt;" ",IF(Arbeitszeiten!$AH$13=0,IF(AND(K40&gt;360,K40&lt;=540),0,),Arbeitszeiten!$AG$13),0)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si="58"/>
        <v>0</v>
      </c>
      <c r="Q40" s="160">
        <f t="shared" si="59"/>
        <v>0</v>
      </c>
      <c r="R40" s="625">
        <f>IF(A40&gt;" ",Arbeitszeiten!$AJ$13,0)</f>
        <v>0</v>
      </c>
      <c r="S40" s="625">
        <f>IF(A40&gt;" ",Arbeitszeiten!$AK$13,0)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18</v>
      </c>
      <c r="D41" s="337">
        <f t="shared" si="41"/>
        <v>18</v>
      </c>
      <c r="E41" s="627">
        <f>IF($A41&gt;" ",Arbeitszeiten!AB14,)</f>
        <v>0</v>
      </c>
      <c r="F41" s="628">
        <f>IF($A41&gt;" ",Arbeitszeiten!AC14,)</f>
        <v>0</v>
      </c>
      <c r="G41" s="627">
        <f>IF($A41&gt;" ",Arbeitszeiten!AD14,)</f>
        <v>0</v>
      </c>
      <c r="H41" s="629">
        <f>IF($A41&gt;" ",Arbeitszeiten!AE14,)</f>
        <v>0</v>
      </c>
      <c r="I41" s="739">
        <f>IF($A41&gt;" ",IF(Arbeitszeiten!$AH$14=0,IF(K41&gt;540,0,0),Arbeitszeiten!$AF$14),0)</f>
        <v>0</v>
      </c>
      <c r="J41" s="740">
        <f>IF($A41&gt;" ",IF(Arbeitszeiten!$AH$14=0,IF(AND(K41&gt;360,K41&lt;=540),0,),Arbeitszeiten!$AG$14),0)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",Arbeitszeiten!$AJ$14,0)</f>
        <v>0</v>
      </c>
      <c r="S41" s="625">
        <f>IF(A41&gt;" ",Arbeitszeiten!$AK$14,0)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19</v>
      </c>
      <c r="D45" s="337">
        <f t="shared" ref="D45:D51" si="60">IF($G$5=0," ",IF(C45=0," ",C45))</f>
        <v>19</v>
      </c>
      <c r="E45" s="627">
        <f>IF($A45&gt;" ",Arbeitszeiten!AB8,)</f>
        <v>0</v>
      </c>
      <c r="F45" s="628">
        <f>IF($A45&gt;" ",Arbeitszeiten!AC8,)</f>
        <v>0</v>
      </c>
      <c r="G45" s="627">
        <f>IF($A45&gt;" ",Arbeitszeiten!AD8,)</f>
        <v>0</v>
      </c>
      <c r="H45" s="629">
        <f>IF($A45&gt;" ",Arbeitszeiten!AE8,)</f>
        <v>0</v>
      </c>
      <c r="I45" s="739">
        <f>IF($A45&gt;" ",IF(Arbeitszeiten!$AH$8=0,IF(K45&gt;540,0,0),Arbeitszeiten!$AF$8),0)</f>
        <v>0</v>
      </c>
      <c r="J45" s="740">
        <f>IF($A45&gt;" ",IF(Arbeitszeiten!$AH$8=0,IF(AND(K45&gt;360,K45&lt;=540),0,),Arbeitszeiten!$AG$8),0)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8" si="64">INT(O45/60)</f>
        <v>0</v>
      </c>
      <c r="Q45" s="160">
        <f t="shared" ref="Q45:Q48" si="65">ROUND(MOD(O45,60),0)</f>
        <v>0</v>
      </c>
      <c r="R45" s="625">
        <f>IF(A45&gt;" ",Arbeitszeiten!$AJ$8,0)</f>
        <v>0</v>
      </c>
      <c r="S45" s="625">
        <f>IF(A45&gt;" ",Arbeitszeiten!$AK$8,0)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20</v>
      </c>
      <c r="D46" s="337">
        <f t="shared" si="60"/>
        <v>20</v>
      </c>
      <c r="E46" s="627">
        <f>IF($A46&gt;" ",Arbeitszeiten!AB9,)</f>
        <v>0</v>
      </c>
      <c r="F46" s="628">
        <f>IF($A46&gt;" ",Arbeitszeiten!AC9,)</f>
        <v>0</v>
      </c>
      <c r="G46" s="627">
        <f>IF($A46&gt;" ",Arbeitszeiten!AD9,)</f>
        <v>0</v>
      </c>
      <c r="H46" s="629">
        <f>IF($A46&gt;" ",Arbeitszeiten!AE9,)</f>
        <v>0</v>
      </c>
      <c r="I46" s="739">
        <f>IF($A46&gt;" ",IF(Arbeitszeiten!$AH$9=0,IF(K46&gt;540,0,0),Arbeitszeiten!$AF$9),0)</f>
        <v>0</v>
      </c>
      <c r="J46" s="740">
        <f>IF($A46&gt;" ",IF(Arbeitszeiten!$AH$9=0,IF(AND(K46&gt;360,K46&lt;=540),0,),Arbeitszeiten!$AG$9),0)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",Arbeitszeiten!$AJ$9,0)</f>
        <v>0</v>
      </c>
      <c r="S46" s="625">
        <f>IF(A46&gt;" ",Arbeitszeiten!$AK$9,0)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21</v>
      </c>
      <c r="D47" s="337">
        <f t="shared" si="60"/>
        <v>21</v>
      </c>
      <c r="E47" s="627">
        <f>IF($A47&gt;" ",Arbeitszeiten!AB10,)</f>
        <v>0</v>
      </c>
      <c r="F47" s="628">
        <f>IF($A47&gt;" ",Arbeitszeiten!AC10,)</f>
        <v>0</v>
      </c>
      <c r="G47" s="627">
        <f>IF($A47&gt;" ",Arbeitszeiten!AD10,)</f>
        <v>0</v>
      </c>
      <c r="H47" s="629">
        <f>IF($A47&gt;" ",Arbeitszeiten!AE10,)</f>
        <v>0</v>
      </c>
      <c r="I47" s="739">
        <f>IF($A47&gt;" ",IF(Arbeitszeiten!$AH$10=0,IF(K47&gt;540,0,0),Arbeitszeiten!$AF$10),0)</f>
        <v>0</v>
      </c>
      <c r="J47" s="740">
        <f>IF($A47&gt;" ",IF(Arbeitszeiten!$AH$10=0,IF(AND(K47&gt;360,K47&lt;=540),0,),Arbeitszeiten!$AG$10),0)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",Arbeitszeiten!$AJ$10,0)</f>
        <v>0</v>
      </c>
      <c r="S47" s="625">
        <f>IF(A47&gt;" ",Arbeitszeiten!$AK$10,0)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22</v>
      </c>
      <c r="D48" s="337">
        <f t="shared" si="60"/>
        <v>22</v>
      </c>
      <c r="E48" s="627">
        <f>IF($A48&gt;" ",Arbeitszeiten!AB11,)</f>
        <v>0</v>
      </c>
      <c r="F48" s="628">
        <f>IF($A48&gt;" ",Arbeitszeiten!AC11,)</f>
        <v>0</v>
      </c>
      <c r="G48" s="627">
        <f>IF($A48&gt;" ",Arbeitszeiten!AD11,)</f>
        <v>0</v>
      </c>
      <c r="H48" s="629">
        <f>IF($A48&gt;" ",Arbeitszeiten!AE11,)</f>
        <v>0</v>
      </c>
      <c r="I48" s="739">
        <f>IF($A48&gt;" ",IF(Arbeitszeiten!$AH$11=0,IF(K48&gt;540,0,0),Arbeitszeiten!$AF$11),0)</f>
        <v>0</v>
      </c>
      <c r="J48" s="740">
        <f>IF($A48&gt;" ",IF(Arbeitszeiten!$AH$11=0,IF(AND(K48&gt;360,K48&lt;=540),0,),Arbeitszeiten!$AG$11),0)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",Arbeitszeiten!$AJ$11,0)</f>
        <v>0</v>
      </c>
      <c r="S48" s="625">
        <f>IF(A48&gt;" ",Arbeitszeiten!$AK$11,0)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23</v>
      </c>
      <c r="D49" s="337">
        <f t="shared" si="60"/>
        <v>23</v>
      </c>
      <c r="E49" s="627">
        <f>IF($A49&gt;" ",Arbeitszeiten!AB12,)</f>
        <v>0</v>
      </c>
      <c r="F49" s="628">
        <f>IF($A49&gt;" ",Arbeitszeiten!AC12,)</f>
        <v>0</v>
      </c>
      <c r="G49" s="627">
        <f>IF($A49&gt;" ",Arbeitszeiten!AD12,)</f>
        <v>0</v>
      </c>
      <c r="H49" s="629">
        <f>IF($A49&gt;" ",Arbeitszeiten!AE12,)</f>
        <v>0</v>
      </c>
      <c r="I49" s="739">
        <f>IF($A49&gt;" ",IF(Arbeitszeiten!$AH$12=0,IF(K49&gt;540,0,0),Arbeitszeiten!$AF$12),0)</f>
        <v>0</v>
      </c>
      <c r="J49" s="740">
        <f>IF($A49&gt;" ",IF(Arbeitszeiten!$AH$12=0,IF(AND(K49&gt;360,K49&lt;=540),0,),Arbeitszeiten!$AG$12),0)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ref="P49:P51" si="77">INT(O49/60)</f>
        <v>0</v>
      </c>
      <c r="Q49" s="160">
        <f t="shared" ref="Q49:Q51" si="78">ROUND(MOD(O49,60),0)</f>
        <v>0</v>
      </c>
      <c r="R49" s="625">
        <f>IF(A49&gt;" ",Arbeitszeiten!$AJ$12,0)</f>
        <v>0</v>
      </c>
      <c r="S49" s="625">
        <f>IF(A49&gt;" ",Arbeitszeiten!$AK$12,0)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24</v>
      </c>
      <c r="D50" s="337">
        <f t="shared" si="60"/>
        <v>24</v>
      </c>
      <c r="E50" s="627">
        <f>IF($A50&gt;" ",Arbeitszeiten!AB13,)</f>
        <v>0</v>
      </c>
      <c r="F50" s="628">
        <f>IF($A50&gt;" ",Arbeitszeiten!AC13,)</f>
        <v>0</v>
      </c>
      <c r="G50" s="627">
        <f>IF($A50&gt;" ",Arbeitszeiten!AD13,)</f>
        <v>0</v>
      </c>
      <c r="H50" s="629">
        <f>IF($A50&gt;" ",Arbeitszeiten!AE13,)</f>
        <v>0</v>
      </c>
      <c r="I50" s="739">
        <f>IF($A50&gt;" ",IF(Arbeitszeiten!$AH$13=0,IF(K50&gt;540,0,0),Arbeitszeiten!$AF$13),0)</f>
        <v>0</v>
      </c>
      <c r="J50" s="740">
        <f>IF($A50&gt;" ",IF(Arbeitszeiten!$AH$13=0,IF(AND(K50&gt;360,K50&lt;=540),0,),Arbeitszeiten!$AG$13),0)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si="77"/>
        <v>0</v>
      </c>
      <c r="Q50" s="160">
        <f t="shared" si="78"/>
        <v>0</v>
      </c>
      <c r="R50" s="625">
        <f>IF(A50&gt;" ",Arbeitszeiten!$AJ$13,0)</f>
        <v>0</v>
      </c>
      <c r="S50" s="625">
        <f>IF(A50&gt;" ",Arbeitszeiten!$AK$13,0)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25</v>
      </c>
      <c r="D51" s="337">
        <f t="shared" si="60"/>
        <v>25</v>
      </c>
      <c r="E51" s="627">
        <f>IF($A51&gt;" ",Arbeitszeiten!AB14,)</f>
        <v>0</v>
      </c>
      <c r="F51" s="628">
        <f>IF($A51&gt;" ",Arbeitszeiten!AC14,)</f>
        <v>0</v>
      </c>
      <c r="G51" s="627">
        <f>IF($A51&gt;" ",Arbeitszeiten!AD14,)</f>
        <v>0</v>
      </c>
      <c r="H51" s="629">
        <f>IF($A51&gt;" ",Arbeitszeiten!AE14,)</f>
        <v>0</v>
      </c>
      <c r="I51" s="739">
        <f>IF($A51&gt;" ",IF(Arbeitszeiten!$AH$14=0,IF(K51&gt;540,0,0),Arbeitszeiten!$AF$14),0)</f>
        <v>0</v>
      </c>
      <c r="J51" s="740">
        <f>IF($A51&gt;" ",IF(Arbeitszeiten!$AH$14=0,IF(AND(K51&gt;360,K51&lt;=540),0,),Arbeitszeiten!$AG$14),0)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",Arbeitszeiten!$AJ$14,0)</f>
        <v>0</v>
      </c>
      <c r="S51" s="625">
        <f>IF(A51&gt;" ",Arbeitszeiten!$AK$14,0)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26</v>
      </c>
      <c r="D55" s="337">
        <f t="shared" ref="D55:D61" si="79">IF($G$5=0," ",IF(C55=0," ",C55))</f>
        <v>26</v>
      </c>
      <c r="E55" s="627">
        <f>IF($A55&gt;" ",Arbeitszeiten!AB8,)</f>
        <v>0</v>
      </c>
      <c r="F55" s="628">
        <f>IF($A55&gt;" ",Arbeitszeiten!AC8,)</f>
        <v>0</v>
      </c>
      <c r="G55" s="627">
        <f>IF($A55&gt;" ",Arbeitszeiten!AD8,)</f>
        <v>0</v>
      </c>
      <c r="H55" s="629">
        <f>IF($A55&gt;" ",Arbeitszeiten!AE8,)</f>
        <v>0</v>
      </c>
      <c r="I55" s="739">
        <f>IF($A55&gt;" ",IF(Arbeitszeiten!$AH$8=0,IF(K55&gt;540,0,0),Arbeitszeiten!$AF$8),0)</f>
        <v>0</v>
      </c>
      <c r="J55" s="740">
        <f>IF($A55&gt;" ",IF(Arbeitszeiten!$AH$8=0,IF(AND(K55&gt;360,K55&lt;=540),0,),Arbeitszeiten!$AG$8),0)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8" si="83">INT(O55/60)</f>
        <v>0</v>
      </c>
      <c r="Q55" s="160">
        <f t="shared" ref="Q55:Q58" si="84">ROUND(MOD(O55,60),0)</f>
        <v>0</v>
      </c>
      <c r="R55" s="625">
        <f>IF(A55&gt;" ",Arbeitszeiten!$AJ$8,0)</f>
        <v>0</v>
      </c>
      <c r="S55" s="625">
        <f>IF(A55&gt;" ",Arbeitszeiten!$AK$8,0)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27</v>
      </c>
      <c r="D56" s="337">
        <f t="shared" si="79"/>
        <v>27</v>
      </c>
      <c r="E56" s="627">
        <f>IF($A56&gt;" ",Arbeitszeiten!AB9,)</f>
        <v>0</v>
      </c>
      <c r="F56" s="628">
        <f>IF($A56&gt;" ",Arbeitszeiten!AC9,)</f>
        <v>0</v>
      </c>
      <c r="G56" s="627">
        <f>IF($A56&gt;" ",Arbeitszeiten!AD9,)</f>
        <v>0</v>
      </c>
      <c r="H56" s="629">
        <f>IF($A56&gt;" ",Arbeitszeiten!AE9,)</f>
        <v>0</v>
      </c>
      <c r="I56" s="739">
        <f>IF($A56&gt;" ",IF(Arbeitszeiten!$AH$9=0,IF(K56&gt;540,0,0),Arbeitszeiten!$AF$9),0)</f>
        <v>0</v>
      </c>
      <c r="J56" s="740">
        <f>IF($A56&gt;" ",IF(Arbeitszeiten!$AH$9=0,IF(AND(K56&gt;360,K56&lt;=540),0,),Arbeitszeiten!$AG$9),0)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",Arbeitszeiten!$AJ$9,0)</f>
        <v>0</v>
      </c>
      <c r="S56" s="625">
        <f>IF(A56&gt;" ",Arbeitszeiten!$AK$9,0)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28</v>
      </c>
      <c r="D57" s="337">
        <f t="shared" si="79"/>
        <v>28</v>
      </c>
      <c r="E57" s="627">
        <f>IF($A57&gt;" ",Arbeitszeiten!AB10,)</f>
        <v>0</v>
      </c>
      <c r="F57" s="628">
        <f>IF($A57&gt;" ",Arbeitszeiten!AC10,)</f>
        <v>0</v>
      </c>
      <c r="G57" s="627">
        <f>IF($A57&gt;" ",Arbeitszeiten!AD10,)</f>
        <v>0</v>
      </c>
      <c r="H57" s="629">
        <f>IF($A57&gt;" ",Arbeitszeiten!AE10,)</f>
        <v>0</v>
      </c>
      <c r="I57" s="739">
        <f>IF($A57&gt;" ",IF(Arbeitszeiten!$AH$10=0,IF(K57&gt;540,0,0),Arbeitszeiten!$AF$10),0)</f>
        <v>0</v>
      </c>
      <c r="J57" s="740">
        <f>IF($A57&gt;" ",IF(Arbeitszeiten!$AH$10=0,IF(AND(K57&gt;360,K57&lt;=540),0,),Arbeitszeiten!$AG$10),0)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",Arbeitszeiten!$AJ$10,0)</f>
        <v>0</v>
      </c>
      <c r="S57" s="625">
        <f>IF(A57&gt;" ",Arbeitszeiten!$AK$10,0)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29</v>
      </c>
      <c r="D58" s="337">
        <f t="shared" si="79"/>
        <v>29</v>
      </c>
      <c r="E58" s="627">
        <f>IF($A58&gt;" ",Arbeitszeiten!AB11,)</f>
        <v>0</v>
      </c>
      <c r="F58" s="628">
        <f>IF($A58&gt;" ",Arbeitszeiten!AC11,)</f>
        <v>0</v>
      </c>
      <c r="G58" s="627">
        <f>IF($A58&gt;" ",Arbeitszeiten!AD11,)</f>
        <v>0</v>
      </c>
      <c r="H58" s="629">
        <f>IF($A58&gt;" ",Arbeitszeiten!AE11,)</f>
        <v>0</v>
      </c>
      <c r="I58" s="739">
        <f>IF($A58&gt;" ",IF(Arbeitszeiten!$AH$11=0,IF(K58&gt;540,0,0),Arbeitszeiten!$AF$11),0)</f>
        <v>0</v>
      </c>
      <c r="J58" s="740">
        <f>IF($A58&gt;" ",IF(Arbeitszeiten!$AH$11=0,IF(AND(K58&gt;360,K58&lt;=540),0,),Arbeitszeiten!$AG$11),0)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",Arbeitszeiten!$AJ$11,0)</f>
        <v>0</v>
      </c>
      <c r="S58" s="625">
        <f>IF(A58&gt;" ",Arbeitszeiten!$AK$11,0)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>Fr</v>
      </c>
      <c r="B59" s="392"/>
      <c r="C59" s="143">
        <f t="shared" si="93"/>
        <v>30</v>
      </c>
      <c r="D59" s="337">
        <f t="shared" si="79"/>
        <v>30</v>
      </c>
      <c r="E59" s="627">
        <f>IF($A59&gt;" ",Arbeitszeiten!AB12,)</f>
        <v>0</v>
      </c>
      <c r="F59" s="628">
        <f>IF($A59&gt;" ",Arbeitszeiten!AC12,)</f>
        <v>0</v>
      </c>
      <c r="G59" s="627">
        <f>IF($A59&gt;" ",Arbeitszeiten!AD12,)</f>
        <v>0</v>
      </c>
      <c r="H59" s="629">
        <f>IF($A59&gt;" ",Arbeitszeiten!AE12,)</f>
        <v>0</v>
      </c>
      <c r="I59" s="739">
        <f>IF($A59&gt;" ",IF(Arbeitszeiten!$AH$12=0,IF(K59&gt;540,0,0),Arbeitszeiten!$AF$12),0)</f>
        <v>0</v>
      </c>
      <c r="J59" s="740">
        <f>IF($A59&gt;" ",IF(Arbeitszeiten!$AH$12=0,IF(AND(K59&gt;360,K59&lt;=540),0,),Arbeitszeiten!$AG$12),0)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ref="P59:P61" si="96">INT(O59/60)</f>
        <v>0</v>
      </c>
      <c r="Q59" s="160">
        <f t="shared" ref="Q59:Q61" si="97">ROUND(MOD(O59,60),0)</f>
        <v>0</v>
      </c>
      <c r="R59" s="625">
        <f>IF(A59&gt;" ",Arbeitszeiten!$AJ$12,0)</f>
        <v>0</v>
      </c>
      <c r="S59" s="625">
        <f>IF(A59&gt;" ",Arbeitszeiten!$AK$12,0)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>Sa</v>
      </c>
      <c r="B60" s="405"/>
      <c r="C60" s="143">
        <f t="shared" si="93"/>
        <v>31</v>
      </c>
      <c r="D60" s="337">
        <f t="shared" si="79"/>
        <v>31</v>
      </c>
      <c r="E60" s="627">
        <f>IF($A60&gt;" ",Arbeitszeiten!AB13,)</f>
        <v>0</v>
      </c>
      <c r="F60" s="628">
        <f>IF($A60&gt;" ",Arbeitszeiten!AC13,)</f>
        <v>0</v>
      </c>
      <c r="G60" s="627">
        <f>IF($A60&gt;" ",Arbeitszeiten!AD13,)</f>
        <v>0</v>
      </c>
      <c r="H60" s="629">
        <f>IF($A60&gt;" ",Arbeitszeiten!AE13,)</f>
        <v>0</v>
      </c>
      <c r="I60" s="739">
        <f>IF($A60&gt;" ",IF(Arbeitszeiten!$AH$13=0,IF(K60&gt;540,0,0),Arbeitszeiten!$AF$13),0)</f>
        <v>0</v>
      </c>
      <c r="J60" s="740">
        <f>IF($A60&gt;" ",IF(Arbeitszeiten!$AH$13=0,IF(AND(K60&gt;360,K60&lt;=540),0,),Arbeitszeiten!$AG$13),0)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si="96"/>
        <v>0</v>
      </c>
      <c r="Q60" s="160">
        <f t="shared" si="97"/>
        <v>0</v>
      </c>
      <c r="R60" s="625">
        <f>IF(A60&gt;" ",Arbeitszeiten!$AJ$13,0)</f>
        <v>0</v>
      </c>
      <c r="S60" s="625">
        <f>IF(A60&gt;" ",Arbeitszeiten!$AK$13,0)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 xml:space="preserve"> </v>
      </c>
      <c r="B61" s="405"/>
      <c r="C61" s="143">
        <f t="shared" si="93"/>
        <v>0</v>
      </c>
      <c r="D61" s="337" t="str">
        <f t="shared" si="79"/>
        <v xml:space="preserve"> </v>
      </c>
      <c r="E61" s="627">
        <f>IF($A61&gt;" ",Arbeitszeiten!AB14,)</f>
        <v>0</v>
      </c>
      <c r="F61" s="628">
        <f>IF($A61&gt;" ",Arbeitszeiten!AC14,)</f>
        <v>0</v>
      </c>
      <c r="G61" s="627">
        <f>IF($A61&gt;" ",Arbeitszeiten!AD14,)</f>
        <v>0</v>
      </c>
      <c r="H61" s="629">
        <f>IF($A61&gt;" ",Arbeitszeiten!AE14,)</f>
        <v>0</v>
      </c>
      <c r="I61" s="739">
        <f>IF($A61&gt;" ",IF(Arbeitszeiten!$AH$14=0,IF(K61&gt;540,0,0),Arbeitszeiten!$AF$14),0)</f>
        <v>0</v>
      </c>
      <c r="J61" s="740">
        <f>IF($A61&gt;" ",IF(Arbeitszeiten!$AH$14=0,IF(AND(K61&gt;360,K61&lt;=540),0,),Arbeitszeiten!$AG$14),0)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",Arbeitszeiten!$AJ$14,0)</f>
        <v>0</v>
      </c>
      <c r="S61" s="625">
        <f>IF(A61&gt;" ",Arbeitszeiten!$AK$14,0)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98">IF($G$5=0," ",IF(C65=0," ",C65))</f>
        <v xml:space="preserve"> </v>
      </c>
      <c r="E65" s="627">
        <f>IF($A65&gt;" ",Arbeitszeiten!AB8,)</f>
        <v>0</v>
      </c>
      <c r="F65" s="628">
        <f>IF($A65&gt;" ",Arbeitszeiten!AC8,)</f>
        <v>0</v>
      </c>
      <c r="G65" s="627">
        <f>IF($A65&gt;" ",Arbeitszeiten!AD8,)</f>
        <v>0</v>
      </c>
      <c r="H65" s="629">
        <f>IF($A65&gt;" ",Arbeitszeiten!AE8,)</f>
        <v>0</v>
      </c>
      <c r="I65" s="739">
        <f>IF($A65&gt;" ",IF(Arbeitszeiten!$AH$8=0,IF(K65&gt;540,0,0),Arbeitszeiten!$AF$8),0)</f>
        <v>0</v>
      </c>
      <c r="J65" s="740">
        <f>IF($A65&gt;" ",IF(Arbeitszeiten!$AH$8=0,IF(AND(K65&gt;360,K65&lt;=540),0,),Arbeitszeiten!$AG$8),0)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8" si="102">INT(O65/60)</f>
        <v>0</v>
      </c>
      <c r="Q65" s="160">
        <f t="shared" ref="Q65:Q68" si="103">ROUND(MOD(O65,60),0)</f>
        <v>0</v>
      </c>
      <c r="R65" s="625">
        <f>IF(A65&gt;" ",Arbeitszeiten!$AJ$8,0)</f>
        <v>0</v>
      </c>
      <c r="S65" s="625">
        <f>IF(A65&gt;" ",Arbeitszeiten!$AK$8,0)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2">IF((C65+1)&gt;AnzahlTage,0,IF(C65+1&lt;7,0,C65+1))</f>
        <v>0</v>
      </c>
      <c r="D66" s="337" t="str">
        <f t="shared" si="98"/>
        <v xml:space="preserve"> </v>
      </c>
      <c r="E66" s="627">
        <f>IF($A66&gt;" ",Arbeitszeiten!AB9,)</f>
        <v>0</v>
      </c>
      <c r="F66" s="628">
        <f>IF($A66&gt;" ",Arbeitszeiten!AC9,)</f>
        <v>0</v>
      </c>
      <c r="G66" s="627">
        <f>IF($A66&gt;" ",Arbeitszeiten!AD9,)</f>
        <v>0</v>
      </c>
      <c r="H66" s="629">
        <f>IF($A66&gt;" ",Arbeitszeiten!AE9,)</f>
        <v>0</v>
      </c>
      <c r="I66" s="739">
        <f>IF($A66&gt;" ",IF(Arbeitszeiten!$AH$9=0,IF(K66&gt;540,0,0),Arbeitszeiten!$AF$9),0)</f>
        <v>0</v>
      </c>
      <c r="J66" s="740">
        <f>IF($A66&gt;" ",IF(Arbeitszeiten!$AH$9=0,IF(AND(K66&gt;360,K66&lt;=540),0,),Arbeitszeiten!$AG$9),0)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",Arbeitszeiten!$AJ$9,0)</f>
        <v>0</v>
      </c>
      <c r="S66" s="625">
        <f>IF(A66&gt;" ",Arbeitszeiten!$AK$9,0)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",Arbeitszeiten!AB10,)</f>
        <v>0</v>
      </c>
      <c r="F67" s="628">
        <f>IF($A67&gt;" ",Arbeitszeiten!AC10,)</f>
        <v>0</v>
      </c>
      <c r="G67" s="627">
        <f>IF($A67&gt;" ",Arbeitszeiten!AD10,)</f>
        <v>0</v>
      </c>
      <c r="H67" s="629">
        <f>IF($A67&gt;" ",Arbeitszeiten!AE10,)</f>
        <v>0</v>
      </c>
      <c r="I67" s="739">
        <f>IF($A67&gt;" ",IF(Arbeitszeiten!$AH$10=0,IF(K67&gt;540,0,0),Arbeitszeiten!$AF$10),0)</f>
        <v>0</v>
      </c>
      <c r="J67" s="740">
        <f>IF($A67&gt;" ",IF(Arbeitszeiten!$AH$10=0,IF(AND(K67&gt;360,K67&lt;=540),0,),Arbeitszeiten!$AG$10),0)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",Arbeitszeiten!$AJ$10,0)</f>
        <v>0</v>
      </c>
      <c r="S67" s="625">
        <f>IF(A67&gt;" ",Arbeitszeiten!$AK$10,0)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",Arbeitszeiten!AB11,)</f>
        <v>0</v>
      </c>
      <c r="F68" s="628">
        <f>IF($A68&gt;" ",Arbeitszeiten!AC11,)</f>
        <v>0</v>
      </c>
      <c r="G68" s="627">
        <f>IF($A68&gt;" ",Arbeitszeiten!AD11,)</f>
        <v>0</v>
      </c>
      <c r="H68" s="629">
        <f>IF($A68&gt;" ",Arbeitszeiten!AE11,)</f>
        <v>0</v>
      </c>
      <c r="I68" s="739">
        <f>IF($A68&gt;" ",IF(Arbeitszeiten!$AH$11=0,IF(K68&gt;540,0,0),Arbeitszeiten!$AF$11),0)</f>
        <v>0</v>
      </c>
      <c r="J68" s="740">
        <f>IF($A68&gt;" ",IF(Arbeitszeiten!$AH$11=0,IF(AND(K68&gt;360,K68&lt;=540),0,),Arbeitszeiten!$AG$11),0)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",Arbeitszeiten!$AJ$11,0)</f>
        <v>0</v>
      </c>
      <c r="S68" s="625">
        <f>IF(A68&gt;" ",Arbeitszeiten!$AK$11,0)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",Arbeitszeiten!AB12,)</f>
        <v>0</v>
      </c>
      <c r="F69" s="628">
        <f>IF($A69&gt;" ",Arbeitszeiten!AC12,)</f>
        <v>0</v>
      </c>
      <c r="G69" s="627">
        <f>IF($A69&gt;" ",Arbeitszeiten!AD12,)</f>
        <v>0</v>
      </c>
      <c r="H69" s="629">
        <f>IF($A69&gt;" ",Arbeitszeiten!AE12,)</f>
        <v>0</v>
      </c>
      <c r="I69" s="739">
        <f>IF($A69&gt;" ",IF(Arbeitszeiten!$AH$12=0,IF(K69&gt;540,0,0),Arbeitszeiten!$AF$12),0)</f>
        <v>0</v>
      </c>
      <c r="J69" s="740">
        <f>IF($A69&gt;" ",IF(Arbeitszeiten!$AH$12=0,IF(AND(K69&gt;360,K69&lt;=540),0,),Arbeitszeiten!$AG$12),0)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ref="P69:P71" si="115">INT(O69/60)</f>
        <v>0</v>
      </c>
      <c r="Q69" s="160">
        <f t="shared" ref="Q69:Q71" si="116">ROUND(MOD(O69,60),0)</f>
        <v>0</v>
      </c>
      <c r="R69" s="625">
        <f>IF(A69&gt;" ",Arbeitszeiten!$AJ$12,0)</f>
        <v>0</v>
      </c>
      <c r="S69" s="625">
        <f>IF(A69&gt;" ",Arbeitszeiten!$AK$12,0)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",Arbeitszeiten!AB13,)</f>
        <v>0</v>
      </c>
      <c r="F70" s="628">
        <f>IF($A70&gt;" ",Arbeitszeiten!AC13,)</f>
        <v>0</v>
      </c>
      <c r="G70" s="627">
        <f>IF($A70&gt;" ",Arbeitszeiten!AD13,)</f>
        <v>0</v>
      </c>
      <c r="H70" s="629">
        <f>IF($A70&gt;" ",Arbeitszeiten!AE13,)</f>
        <v>0</v>
      </c>
      <c r="I70" s="739">
        <f>IF($A70&gt;" ",IF(Arbeitszeiten!$AH$13=0,IF(K70&gt;540,0,0),Arbeitszeiten!$AF$13),0)</f>
        <v>0</v>
      </c>
      <c r="J70" s="740">
        <f>IF($A70&gt;" ",IF(Arbeitszeiten!$AH$13=0,IF(AND(K70&gt;360,K70&lt;=540),0,),Arbeitszeiten!$AG$13),0)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si="115"/>
        <v>0</v>
      </c>
      <c r="Q70" s="160">
        <f t="shared" si="116"/>
        <v>0</v>
      </c>
      <c r="R70" s="625">
        <f>IF(A70&gt;" ",Arbeitszeiten!$AJ$13,0)</f>
        <v>0</v>
      </c>
      <c r="S70" s="625">
        <f>IF(A70&gt;" ",Arbeitszeiten!$AK$13,0)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",Arbeitszeiten!AB14,)</f>
        <v>0</v>
      </c>
      <c r="F71" s="628">
        <f>IF($A71&gt;" ",Arbeitszeiten!AC14,)</f>
        <v>0</v>
      </c>
      <c r="G71" s="627">
        <f>IF($A71&gt;" ",Arbeitszeiten!AD14,)</f>
        <v>0</v>
      </c>
      <c r="H71" s="629">
        <f>IF($A71&gt;" ",Arbeitszeiten!AE14,)</f>
        <v>0</v>
      </c>
      <c r="I71" s="739">
        <f>IF($A71&gt;" ",IF(Arbeitszeiten!$AH$14=0,IF(K71&gt;540,0,0),Arbeitszeiten!$AF$14),0)</f>
        <v>0</v>
      </c>
      <c r="J71" s="740">
        <f>IF($A71&gt;" ",IF(Arbeitszeiten!$AH$14=0,IF(AND(K71&gt;360,K71&lt;=540),0,),Arbeitszeiten!$AG$14),0)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",Arbeitszeiten!$AJ$14,0)</f>
        <v>0</v>
      </c>
      <c r="S71" s="625">
        <f>IF(A71&gt;" ",Arbeitszeiten!$AK$14,0)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7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7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7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8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8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IF(Übersicht!K14="+",Übersicht!L14,)</f>
        <v>0</v>
      </c>
      <c r="O81" s="471">
        <f>(N81*60)+R81</f>
        <v>0</v>
      </c>
      <c r="P81" s="472"/>
      <c r="Q81" s="473"/>
      <c r="R81" s="470">
        <f>IF(Übersicht!K14="+",Übersicht!M14,)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IF(Übersicht!K14="-",Übersicht!L14,)</f>
        <v>0</v>
      </c>
      <c r="O83" s="471">
        <f>(N83*60)+R83</f>
        <v>0</v>
      </c>
      <c r="P83" s="472"/>
      <c r="Q83" s="473"/>
      <c r="R83" s="470">
        <f>IF(Übersicht!K14="-",Übersicht!M14,)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19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19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19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19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19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19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19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19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19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19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19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19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G5:I5"/>
    <mergeCell ref="J5:M5"/>
    <mergeCell ref="G6:I6"/>
    <mergeCell ref="J6:M6"/>
    <mergeCell ref="I9:J9"/>
    <mergeCell ref="M9:N9"/>
    <mergeCell ref="E10:H10"/>
    <mergeCell ref="I10:J10"/>
    <mergeCell ref="M10:N10"/>
    <mergeCell ref="P10:Q10"/>
    <mergeCell ref="R10:S10"/>
    <mergeCell ref="AC9:AC13"/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R9:S9"/>
  </mergeCells>
  <conditionalFormatting sqref="Z15:Z19 Z24:Z29 Z34:Z39 Z44:Z49 Z54:Z59 Z64 Z77 M94">
    <cfRule type="cellIs" dxfId="69" priority="4" stopIfTrue="1" operator="equal">
      <formula>"-"</formula>
    </cfRule>
  </conditionalFormatting>
  <conditionalFormatting sqref="AA15:AA19 AA24:AA29 AA34:AA39 AA44:AA49 AA54:AA59 AA64 AA77">
    <cfRule type="expression" dxfId="68" priority="5" stopIfTrue="1">
      <formula>Z15="-"</formula>
    </cfRule>
  </conditionalFormatting>
  <conditionalFormatting sqref="AB15:AB19 AB24:AB29 AB34:AB39 AB44:AB49 AB54:AB59 AB64 AB77">
    <cfRule type="expression" dxfId="67" priority="6" stopIfTrue="1">
      <formula>Z15="-"</formula>
    </cfRule>
  </conditionalFormatting>
  <conditionalFormatting sqref="N94:R94">
    <cfRule type="expression" dxfId="66" priority="7" stopIfTrue="1">
      <formula>$M$94="-"</formula>
    </cfRule>
  </conditionalFormatting>
  <conditionalFormatting sqref="Z65:Z69 Z74">
    <cfRule type="cellIs" dxfId="65" priority="1" stopIfTrue="1" operator="equal">
      <formula>"-"</formula>
    </cfRule>
  </conditionalFormatting>
  <conditionalFormatting sqref="AA65:AA69 AA74">
    <cfRule type="expression" dxfId="64" priority="2" stopIfTrue="1">
      <formula>Z65="-"</formula>
    </cfRule>
  </conditionalFormatting>
  <conditionalFormatting sqref="AB65:AB69 AB74">
    <cfRule type="expression" dxfId="63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I65" sqref="I65:J71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47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30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4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91"/>
      <c r="B10" s="595" t="s">
        <v>11</v>
      </c>
      <c r="C10" s="595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43191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1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9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92"/>
      <c r="J13" s="593"/>
      <c r="K13" s="250"/>
      <c r="L13" s="136"/>
      <c r="M13" s="592"/>
      <c r="N13" s="593"/>
      <c r="O13" s="136"/>
      <c r="P13" s="173"/>
      <c r="Q13" s="136"/>
      <c r="R13" s="54"/>
      <c r="S13" s="306"/>
      <c r="T13" s="793"/>
      <c r="U13" s="793"/>
      <c r="V13" s="59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f>IF($A15&gt;" ",Arbeitszeiten!AO8,)</f>
        <v>0</v>
      </c>
      <c r="F15" s="628">
        <f>IF($A15&gt;" ",Arbeitszeiten!AP8,)</f>
        <v>0</v>
      </c>
      <c r="G15" s="627">
        <f>IF($A15&gt;" ",Arbeitszeiten!AQ8,)</f>
        <v>0</v>
      </c>
      <c r="H15" s="629">
        <f>IF($A15&gt;" ",Arbeitszeiten!AR8,)</f>
        <v>0</v>
      </c>
      <c r="I15" s="739">
        <f>IF($A15&gt;" ",IF(Arbeitszeiten!$AU$8=0,IF(K15&gt;540,0,0),Arbeitszeiten!$AS$8),0)</f>
        <v>0</v>
      </c>
      <c r="J15" s="740">
        <f>IF($A15&gt;" ",IF(Arbeitszeiten!$AU$8=0,IF(AND(K15&gt;360,K15&lt;=540),0,),Arbeitszeiten!$AT$8),0)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8" si="5">INT(O15/60)</f>
        <v>0</v>
      </c>
      <c r="Q15" s="233">
        <f t="shared" ref="Q15:Q18" si="6">ROUND(MOD(O15,60),0)</f>
        <v>0</v>
      </c>
      <c r="R15" s="625">
        <f>IF(A15&gt;" ",Arbeitszeiten!$AW$8,0)</f>
        <v>0</v>
      </c>
      <c r="S15" s="625">
        <f>IF(A15&gt;" ",Arbeitszeiten!$AX$8,0)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",Arbeitszeiten!AO9,)</f>
        <v>0</v>
      </c>
      <c r="F16" s="628">
        <f>IF($A16&gt;" ",Arbeitszeiten!AP9,)</f>
        <v>0</v>
      </c>
      <c r="G16" s="627">
        <f>IF($A16&gt;" ",Arbeitszeiten!AQ9,)</f>
        <v>0</v>
      </c>
      <c r="H16" s="629">
        <f>IF($A16&gt;" ",Arbeitszeiten!AR9,)</f>
        <v>0</v>
      </c>
      <c r="I16" s="739">
        <f>IF($A16&gt;" ",IF(Arbeitszeiten!$AU$9=0,IF(K16&gt;540,0,0),Arbeitszeiten!$AS$9),0)</f>
        <v>0</v>
      </c>
      <c r="J16" s="740">
        <f>IF($A16&gt;" ",IF(Arbeitszeiten!$AU$9=0,IF(AND(K16&gt;360,K16&lt;=540),0,),Arbeitszeiten!$AT$9),0)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",Arbeitszeiten!$AW$9,0)</f>
        <v>0</v>
      </c>
      <c r="S16" s="625">
        <f>IF(A16&gt;" ",Arbeitszeiten!$AX$9,0)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 xml:space="preserve"> </v>
      </c>
      <c r="B17" s="143">
        <f>IF(C12=4,1,0)</f>
        <v>0</v>
      </c>
      <c r="C17" s="143">
        <f>IF(AND(B17=0,C16=0),0,C16+1)</f>
        <v>0</v>
      </c>
      <c r="D17" s="337" t="str">
        <f t="shared" si="0"/>
        <v xml:space="preserve"> </v>
      </c>
      <c r="E17" s="627">
        <f>IF($A17&gt;" ",Arbeitszeiten!AO10,)</f>
        <v>0</v>
      </c>
      <c r="F17" s="628">
        <f>IF($A17&gt;" ",Arbeitszeiten!AP10,)</f>
        <v>0</v>
      </c>
      <c r="G17" s="627">
        <f>IF($A17&gt;" ",Arbeitszeiten!AQ10,)</f>
        <v>0</v>
      </c>
      <c r="H17" s="629">
        <f>IF($A17&gt;" ",Arbeitszeiten!AR10,)</f>
        <v>0</v>
      </c>
      <c r="I17" s="739">
        <f>IF($A17&gt;" ",IF(Arbeitszeiten!$AU$10=0,IF(K17&gt;540,0,0),Arbeitszeiten!$AS$10),0)</f>
        <v>0</v>
      </c>
      <c r="J17" s="740">
        <f>IF($A17&gt;" ",IF(Arbeitszeiten!$AU$10=0,IF(AND(K17&gt;360,K17&lt;=540),0,),Arbeitszeiten!$AT$10),0)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",Arbeitszeiten!$AW$10,0)</f>
        <v>0</v>
      </c>
      <c r="S17" s="625">
        <f>IF(A17&gt;" ",Arbeitszeiten!$AX$10,0)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 xml:space="preserve"> </v>
      </c>
      <c r="B18" s="143">
        <f>IF(C12=5,1,0)</f>
        <v>0</v>
      </c>
      <c r="C18" s="143">
        <f>IF(AND(B18=0,C17=0),0,C17+1)</f>
        <v>0</v>
      </c>
      <c r="D18" s="337" t="str">
        <f t="shared" si="0"/>
        <v xml:space="preserve"> </v>
      </c>
      <c r="E18" s="627">
        <f>IF($A18&gt;" ",Arbeitszeiten!AO11,)</f>
        <v>0</v>
      </c>
      <c r="F18" s="628">
        <f>IF($A18&gt;" ",Arbeitszeiten!AP11,)</f>
        <v>0</v>
      </c>
      <c r="G18" s="627">
        <f>IF($A18&gt;" ",Arbeitszeiten!AQ11,)</f>
        <v>0</v>
      </c>
      <c r="H18" s="629">
        <f>IF($A18&gt;" ",Arbeitszeiten!AR11,)</f>
        <v>0</v>
      </c>
      <c r="I18" s="739">
        <f>IF($A18&gt;" ",IF(Arbeitszeiten!$AU$11=0,IF(K18&gt;540,0,0),Arbeitszeiten!$AS$11),0)</f>
        <v>0</v>
      </c>
      <c r="J18" s="740">
        <f>IF($A18&gt;" ",IF(Arbeitszeiten!$AU$11=0,IF(AND(K18&gt;360,K18&lt;=540),0,),Arbeitszeiten!$AT$11),0)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",Arbeitszeiten!$AW$11,0)</f>
        <v>0</v>
      </c>
      <c r="S18" s="625">
        <f>IF(A18&gt;" ",Arbeitszeiten!$AX$11,0)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 xml:space="preserve"> </v>
      </c>
      <c r="B19" s="143">
        <f>IF(C12=6,1,0)</f>
        <v>0</v>
      </c>
      <c r="C19" s="143">
        <f>IF(AND(B19=0,C18=0),0,C18+1)</f>
        <v>0</v>
      </c>
      <c r="D19" s="337" t="str">
        <f t="shared" si="0"/>
        <v xml:space="preserve"> </v>
      </c>
      <c r="E19" s="627">
        <f>IF($A19&gt;" ",Arbeitszeiten!AO12,)</f>
        <v>0</v>
      </c>
      <c r="F19" s="628">
        <f>IF($A19&gt;" ",Arbeitszeiten!AP12,)</f>
        <v>0</v>
      </c>
      <c r="G19" s="627">
        <f>IF($A19&gt;" ",Arbeitszeiten!AQ12,)</f>
        <v>0</v>
      </c>
      <c r="H19" s="629">
        <f>IF($A19&gt;" ",Arbeitszeiten!AR12,)</f>
        <v>0</v>
      </c>
      <c r="I19" s="739">
        <f>IF($A19&gt;" ",IF(Arbeitszeiten!$AU$12=0,IF(K19&gt;540,0,0),Arbeitszeiten!$AS$12),0)</f>
        <v>0</v>
      </c>
      <c r="J19" s="740">
        <f>IF($A19&gt;" ",IF(Arbeitszeiten!$AU$12=0,IF(AND(K19&gt;360,K19&lt;=540),0,),Arbeitszeiten!$AT$12),0)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ref="P19:P21" si="17">INT(O19/60)</f>
        <v>0</v>
      </c>
      <c r="Q19" s="160">
        <f t="shared" ref="Q19:Q21" si="18">ROUND(MOD(O19,60),0)</f>
        <v>0</v>
      </c>
      <c r="R19" s="625">
        <f>IF(A19&gt;" ",Arbeitszeiten!$AW$12,0)</f>
        <v>0</v>
      </c>
      <c r="S19" s="625">
        <f>IF(A19&gt;" ",Arbeitszeiten!$AX$12,0)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9">IF(AND(B20=0,C19=0),0,C19+1)</f>
        <v>0</v>
      </c>
      <c r="D20" s="349" t="str">
        <f t="shared" si="0"/>
        <v xml:space="preserve"> </v>
      </c>
      <c r="E20" s="627">
        <f>IF($A20&gt;" ",Arbeitszeiten!AO13,)</f>
        <v>0</v>
      </c>
      <c r="F20" s="628">
        <f>IF($A20&gt;" ",Arbeitszeiten!AP13,)</f>
        <v>0</v>
      </c>
      <c r="G20" s="627">
        <f>IF($A20&gt;" ",Arbeitszeiten!AQ13,)</f>
        <v>0</v>
      </c>
      <c r="H20" s="629">
        <f>IF($A20&gt;" ",Arbeitszeiten!AR13,)</f>
        <v>0</v>
      </c>
      <c r="I20" s="739">
        <f>IF($A20&gt;" ",IF(Arbeitszeiten!$AU$13=0,IF(K20&gt;540,0,0),Arbeitszeiten!$AS$13),0)</f>
        <v>0</v>
      </c>
      <c r="J20" s="740">
        <f>IF($A20&gt;" ",IF(Arbeitszeiten!$AU$13=0,IF(AND(K20&gt;360,K20&lt;=540),0,),Arbeitszeiten!$AT$13),0)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si="17"/>
        <v>0</v>
      </c>
      <c r="Q20" s="160">
        <f t="shared" si="18"/>
        <v>0</v>
      </c>
      <c r="R20" s="625">
        <f>IF(A20&gt;" ",Arbeitszeiten!$AW$13,0)</f>
        <v>0</v>
      </c>
      <c r="S20" s="625">
        <f>IF(A20&gt;" ",Arbeitszeiten!$AX$13,0)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1</v>
      </c>
      <c r="C21" s="143">
        <f t="shared" si="19"/>
        <v>1</v>
      </c>
      <c r="D21" s="349">
        <f t="shared" si="0"/>
        <v>1</v>
      </c>
      <c r="E21" s="627">
        <f>IF($A21&gt;" ",Arbeitszeiten!AO14,)</f>
        <v>0</v>
      </c>
      <c r="F21" s="628">
        <f>IF($A21&gt;" ",Arbeitszeiten!AP14,)</f>
        <v>0</v>
      </c>
      <c r="G21" s="627">
        <f>IF($A21&gt;" ",Arbeitszeiten!AQ14,)</f>
        <v>0</v>
      </c>
      <c r="H21" s="629">
        <f>IF($A21&gt;" ",Arbeitszeiten!AR14,)</f>
        <v>0</v>
      </c>
      <c r="I21" s="739">
        <f>IF($A21&gt;" ",IF(Arbeitszeiten!$AU$14=0,IF(K21&gt;540,0,0),Arbeitszeiten!$AS$14),0)</f>
        <v>0</v>
      </c>
      <c r="J21" s="740">
        <f>IF($A21&gt;" ",IF(Arbeitszeiten!$AU$14=0,IF(AND(K21&gt;360,K21&lt;=540),0,),Arbeitszeiten!$AT$14),0)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7"/>
        <v>0</v>
      </c>
      <c r="Q21" s="160">
        <f t="shared" si="18"/>
        <v>0</v>
      </c>
      <c r="R21" s="625">
        <f>IF(A21&gt;" ",Arbeitszeiten!$AW$14,0)</f>
        <v>0</v>
      </c>
      <c r="S21" s="625">
        <f>IF(A21&gt;" ",Arbeitszeiten!$AX$14,0)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2</v>
      </c>
      <c r="D25" s="337">
        <f t="shared" ref="D25:D31" si="21">IF($G$5=0," ",IF(C25=0," ",C25))</f>
        <v>2</v>
      </c>
      <c r="E25" s="627">
        <f>IF($A25&gt;" ",Arbeitszeiten!AO8,)</f>
        <v>0</v>
      </c>
      <c r="F25" s="628">
        <f>IF($A25&gt;" ",Arbeitszeiten!AP8,)</f>
        <v>0</v>
      </c>
      <c r="G25" s="627">
        <f>IF($A25&gt;" ",Arbeitszeiten!AQ8,)</f>
        <v>0</v>
      </c>
      <c r="H25" s="629">
        <f>IF($A25&gt;" ",Arbeitszeiten!AR8,)</f>
        <v>0</v>
      </c>
      <c r="I25" s="739">
        <f>IF($A25&gt;" ",IF(Arbeitszeiten!$AU$8=0,IF(K25&gt;540,0,0),Arbeitszeiten!$AS$8),0)</f>
        <v>0</v>
      </c>
      <c r="J25" s="740">
        <f>IF($A25&gt;" ",IF(Arbeitszeiten!$AU$8=0,IF(AND(K25&gt;360,K25&lt;=540),0,),Arbeitszeiten!$AT$8),0)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8" si="26">INT(O25/60)</f>
        <v>0</v>
      </c>
      <c r="Q25" s="160">
        <f t="shared" ref="Q25:Q28" si="27">ROUND(MOD(O25,60),0)</f>
        <v>0</v>
      </c>
      <c r="R25" s="625">
        <f>IF(A25&gt;" ",Arbeitszeiten!$AW$8,0)</f>
        <v>0</v>
      </c>
      <c r="S25" s="625">
        <f>IF(A25&gt;" ",Arbeitszeiten!$AX$8,0)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3</v>
      </c>
      <c r="D26" s="337">
        <f t="shared" si="21"/>
        <v>3</v>
      </c>
      <c r="E26" s="627">
        <f>IF($A26&gt;" ",Arbeitszeiten!AO9,)</f>
        <v>0</v>
      </c>
      <c r="F26" s="628">
        <f>IF($A26&gt;" ",Arbeitszeiten!AP9,)</f>
        <v>0</v>
      </c>
      <c r="G26" s="627">
        <f>IF($A26&gt;" ",Arbeitszeiten!AQ9,)</f>
        <v>0</v>
      </c>
      <c r="H26" s="629">
        <f>IF($A26&gt;" ",Arbeitszeiten!AR9,)</f>
        <v>0</v>
      </c>
      <c r="I26" s="739">
        <f>IF($A26&gt;" ",IF(Arbeitszeiten!$AU$9=0,IF(K26&gt;540,0,0),Arbeitszeiten!$AS$9),0)</f>
        <v>0</v>
      </c>
      <c r="J26" s="740">
        <f>IF($A26&gt;" ",IF(Arbeitszeiten!$AU$9=0,IF(AND(K26&gt;360,K26&lt;=540),0,),Arbeitszeiten!$AT$9),0)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",Arbeitszeiten!$AW$9,0)</f>
        <v>0</v>
      </c>
      <c r="S26" s="625">
        <f>IF(A26&gt;" ",Arbeitszeiten!$AX$9,0)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4</v>
      </c>
      <c r="D27" s="337">
        <f t="shared" si="21"/>
        <v>4</v>
      </c>
      <c r="E27" s="627">
        <f>IF($A27&gt;" ",Arbeitszeiten!AO10,)</f>
        <v>0</v>
      </c>
      <c r="F27" s="628">
        <f>IF($A27&gt;" ",Arbeitszeiten!AP10,)</f>
        <v>0</v>
      </c>
      <c r="G27" s="627">
        <f>IF($A27&gt;" ",Arbeitszeiten!AQ10,)</f>
        <v>0</v>
      </c>
      <c r="H27" s="629">
        <f>IF($A27&gt;" ",Arbeitszeiten!AR10,)</f>
        <v>0</v>
      </c>
      <c r="I27" s="739">
        <f>IF($A27&gt;" ",IF(Arbeitszeiten!$AU$10=0,IF(K27&gt;540,0,0),Arbeitszeiten!$AS$10),0)</f>
        <v>0</v>
      </c>
      <c r="J27" s="740">
        <f>IF($A27&gt;" ",IF(Arbeitszeiten!$AU$10=0,IF(AND(K27&gt;360,K27&lt;=540),0,),Arbeitszeiten!$AT$10),0)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",Arbeitszeiten!$AW$10,0)</f>
        <v>0</v>
      </c>
      <c r="S27" s="625">
        <f>IF(A27&gt;" ",Arbeitszeiten!$AX$10,0)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5</v>
      </c>
      <c r="D28" s="337">
        <f t="shared" si="21"/>
        <v>5</v>
      </c>
      <c r="E28" s="627">
        <f>IF($A28&gt;" ",Arbeitszeiten!AO11,)</f>
        <v>0</v>
      </c>
      <c r="F28" s="628">
        <f>IF($A28&gt;" ",Arbeitszeiten!AP11,)</f>
        <v>0</v>
      </c>
      <c r="G28" s="627">
        <f>IF($A28&gt;" ",Arbeitszeiten!AQ11,)</f>
        <v>0</v>
      </c>
      <c r="H28" s="629">
        <f>IF($A28&gt;" ",Arbeitszeiten!AR11,)</f>
        <v>0</v>
      </c>
      <c r="I28" s="739">
        <f>IF($A28&gt;" ",IF(Arbeitszeiten!$AU$11=0,IF(K28&gt;540,0,0),Arbeitszeiten!$AS$11),0)</f>
        <v>0</v>
      </c>
      <c r="J28" s="740">
        <f>IF($A28&gt;" ",IF(Arbeitszeiten!$AU$11=0,IF(AND(K28&gt;360,K28&lt;=540),0,),Arbeitszeiten!$AT$11),0)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",Arbeitszeiten!$AW$11,0)</f>
        <v>0</v>
      </c>
      <c r="S28" s="625">
        <f>IF(A28&gt;" ",Arbeitszeiten!$AX$11,0)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6</v>
      </c>
      <c r="D29" s="337">
        <f t="shared" si="21"/>
        <v>6</v>
      </c>
      <c r="E29" s="627">
        <f>IF($A29&gt;" ",Arbeitszeiten!AO12,)</f>
        <v>0</v>
      </c>
      <c r="F29" s="628">
        <f>IF($A29&gt;" ",Arbeitszeiten!AP12,)</f>
        <v>0</v>
      </c>
      <c r="G29" s="627">
        <f>IF($A29&gt;" ",Arbeitszeiten!AQ12,)</f>
        <v>0</v>
      </c>
      <c r="H29" s="629">
        <f>IF($A29&gt;" ",Arbeitszeiten!AR12,)</f>
        <v>0</v>
      </c>
      <c r="I29" s="739">
        <f>IF($A29&gt;" ",IF(Arbeitszeiten!$AU$12=0,IF(K29&gt;540,0,0),Arbeitszeiten!$AS$12),0)</f>
        <v>0</v>
      </c>
      <c r="J29" s="740">
        <f>IF($A29&gt;" ",IF(Arbeitszeiten!$AU$12=0,IF(AND(K29&gt;360,K29&lt;=540),0,),Arbeitszeiten!$AT$12),0)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ref="P29:P31" si="39">INT(O29/60)</f>
        <v>0</v>
      </c>
      <c r="Q29" s="160">
        <f t="shared" ref="Q29:Q31" si="40">ROUND(MOD(O29,60),0)</f>
        <v>0</v>
      </c>
      <c r="R29" s="625">
        <f>IF(A29&gt;" ",Arbeitszeiten!$AW$12,0)</f>
        <v>0</v>
      </c>
      <c r="S29" s="625">
        <f>IF(A29&gt;" ",Arbeitszeiten!$AX$12,0)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7</v>
      </c>
      <c r="D30" s="337">
        <f t="shared" si="21"/>
        <v>7</v>
      </c>
      <c r="E30" s="627">
        <f>IF($A30&gt;" ",Arbeitszeiten!AO13,)</f>
        <v>0</v>
      </c>
      <c r="F30" s="628">
        <f>IF($A30&gt;" ",Arbeitszeiten!AP13,)</f>
        <v>0</v>
      </c>
      <c r="G30" s="627">
        <f>IF($A30&gt;" ",Arbeitszeiten!AQ13,)</f>
        <v>0</v>
      </c>
      <c r="H30" s="629">
        <f>IF($A30&gt;" ",Arbeitszeiten!AR13,)</f>
        <v>0</v>
      </c>
      <c r="I30" s="739">
        <f>IF($A30&gt;" ",IF(Arbeitszeiten!$AU$13=0,IF(K30&gt;540,0,0),Arbeitszeiten!$AS$13),0)</f>
        <v>0</v>
      </c>
      <c r="J30" s="740">
        <f>IF($A30&gt;" ",IF(Arbeitszeiten!$AU$13=0,IF(AND(K30&gt;360,K30&lt;=540),0,),Arbeitszeiten!$AT$13),0)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si="39"/>
        <v>0</v>
      </c>
      <c r="Q30" s="160">
        <f t="shared" si="40"/>
        <v>0</v>
      </c>
      <c r="R30" s="625">
        <f>IF(A30&gt;" ",Arbeitszeiten!$AW$13,0)</f>
        <v>0</v>
      </c>
      <c r="S30" s="625">
        <f>IF(A30&gt;" ",Arbeitszeiten!$AX$13,0)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8</v>
      </c>
      <c r="D31" s="337">
        <f t="shared" si="21"/>
        <v>8</v>
      </c>
      <c r="E31" s="627">
        <f>IF($A31&gt;" ",Arbeitszeiten!AO14,)</f>
        <v>0</v>
      </c>
      <c r="F31" s="628">
        <f>IF($A31&gt;" ",Arbeitszeiten!AP14,)</f>
        <v>0</v>
      </c>
      <c r="G31" s="627">
        <f>IF($A31&gt;" ",Arbeitszeiten!AQ14,)</f>
        <v>0</v>
      </c>
      <c r="H31" s="629">
        <f>IF($A31&gt;" ",Arbeitszeiten!AR14,)</f>
        <v>0</v>
      </c>
      <c r="I31" s="739">
        <f>IF($A31&gt;" ",IF(Arbeitszeiten!$AU$14=0,IF(K31&gt;540,0,0),Arbeitszeiten!$AS$14),0)</f>
        <v>0</v>
      </c>
      <c r="J31" s="740">
        <f>IF($A31&gt;" ",IF(Arbeitszeiten!$AU$14=0,IF(AND(K31&gt;360,K31&lt;=540),0,),Arbeitszeiten!$AT$14),0)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",Arbeitszeiten!$AW$14,0)</f>
        <v>0</v>
      </c>
      <c r="S31" s="625">
        <f>IF(A31&gt;" ",Arbeitszeiten!$AX$14,0)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9</v>
      </c>
      <c r="D35" s="337">
        <f t="shared" ref="D35:D41" si="41">IF($G$5=0," ",IF(C35=0," ",C35))</f>
        <v>9</v>
      </c>
      <c r="E35" s="627">
        <f>IF($A35&gt;" ",Arbeitszeiten!AO8,)</f>
        <v>0</v>
      </c>
      <c r="F35" s="628">
        <f>IF($A35&gt;" ",Arbeitszeiten!AP8,)</f>
        <v>0</v>
      </c>
      <c r="G35" s="627">
        <f>IF($A35&gt;" ",Arbeitszeiten!AQ8,)</f>
        <v>0</v>
      </c>
      <c r="H35" s="629">
        <f>IF($A35&gt;" ",Arbeitszeiten!AR8,)</f>
        <v>0</v>
      </c>
      <c r="I35" s="739">
        <f>IF($A35&gt;" ",IF(Arbeitszeiten!$AU$8=0,IF(K35&gt;540,0,0),Arbeitszeiten!$AS$8),0)</f>
        <v>0</v>
      </c>
      <c r="J35" s="740">
        <f>IF($A35&gt;" ",IF(Arbeitszeiten!$AU$8=0,IF(AND(K35&gt;360,K35&lt;=540),0,),Arbeitszeiten!$AT$8),0)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8" si="45">INT(O35/60)</f>
        <v>0</v>
      </c>
      <c r="Q35" s="160">
        <f t="shared" ref="Q35:Q38" si="46">ROUND(MOD(O35,60),0)</f>
        <v>0</v>
      </c>
      <c r="R35" s="625">
        <f>IF(A35&gt;" ",Arbeitszeiten!$AW$8,0)</f>
        <v>0</v>
      </c>
      <c r="S35" s="625">
        <f>IF(A35&gt;" ",Arbeitszeiten!$AX$8,0)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10</v>
      </c>
      <c r="D36" s="337">
        <f t="shared" si="41"/>
        <v>10</v>
      </c>
      <c r="E36" s="627">
        <f>IF($A36&gt;" ",Arbeitszeiten!AO9,)</f>
        <v>0</v>
      </c>
      <c r="F36" s="628">
        <f>IF($A36&gt;" ",Arbeitszeiten!AP9,)</f>
        <v>0</v>
      </c>
      <c r="G36" s="627">
        <f>IF($A36&gt;" ",Arbeitszeiten!AQ9,)</f>
        <v>0</v>
      </c>
      <c r="H36" s="629">
        <f>IF($A36&gt;" ",Arbeitszeiten!AR9,)</f>
        <v>0</v>
      </c>
      <c r="I36" s="739">
        <f>IF($A36&gt;" ",IF(Arbeitszeiten!$AU$9=0,IF(K36&gt;540,0,0),Arbeitszeiten!$AS$9),0)</f>
        <v>0</v>
      </c>
      <c r="J36" s="740">
        <f>IF($A36&gt;" ",IF(Arbeitszeiten!$AU$9=0,IF(AND(K36&gt;360,K36&lt;=540),0,),Arbeitszeiten!$AT$9),0)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",Arbeitszeiten!$AW$9,0)</f>
        <v>0</v>
      </c>
      <c r="S36" s="625">
        <f>IF(A36&gt;" ",Arbeitszeiten!$AX$9,0)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11</v>
      </c>
      <c r="D37" s="337">
        <f t="shared" si="41"/>
        <v>11</v>
      </c>
      <c r="E37" s="627">
        <f>IF($A37&gt;" ",Arbeitszeiten!AO10,)</f>
        <v>0</v>
      </c>
      <c r="F37" s="628">
        <f>IF($A37&gt;" ",Arbeitszeiten!AP10,)</f>
        <v>0</v>
      </c>
      <c r="G37" s="627">
        <f>IF($A37&gt;" ",Arbeitszeiten!AQ10,)</f>
        <v>0</v>
      </c>
      <c r="H37" s="629">
        <f>IF($A37&gt;" ",Arbeitszeiten!AR10,)</f>
        <v>0</v>
      </c>
      <c r="I37" s="739">
        <f>IF($A37&gt;" ",IF(Arbeitszeiten!$AU$10=0,IF(K37&gt;540,0,0),Arbeitszeiten!$AS$10),0)</f>
        <v>0</v>
      </c>
      <c r="J37" s="740">
        <f>IF($A37&gt;" ",IF(Arbeitszeiten!$AU$10=0,IF(AND(K37&gt;360,K37&lt;=540),0,),Arbeitszeiten!$AT$10),0)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",Arbeitszeiten!$AW$10,0)</f>
        <v>0</v>
      </c>
      <c r="S37" s="625">
        <f>IF(A37&gt;" ",Arbeitszeiten!$AX$10,0)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12</v>
      </c>
      <c r="D38" s="337">
        <f t="shared" si="41"/>
        <v>12</v>
      </c>
      <c r="E38" s="627">
        <f>IF($A38&gt;" ",Arbeitszeiten!AO11,)</f>
        <v>0</v>
      </c>
      <c r="F38" s="628">
        <f>IF($A38&gt;" ",Arbeitszeiten!AP11,)</f>
        <v>0</v>
      </c>
      <c r="G38" s="627">
        <f>IF($A38&gt;" ",Arbeitszeiten!AQ11,)</f>
        <v>0</v>
      </c>
      <c r="H38" s="629">
        <f>IF($A38&gt;" ",Arbeitszeiten!AR11,)</f>
        <v>0</v>
      </c>
      <c r="I38" s="739">
        <f>IF($A38&gt;" ",IF(Arbeitszeiten!$AU$11=0,IF(K38&gt;540,0,0),Arbeitszeiten!$AS$11),0)</f>
        <v>0</v>
      </c>
      <c r="J38" s="740">
        <f>IF($A38&gt;" ",IF(Arbeitszeiten!$AU$11=0,IF(AND(K38&gt;360,K38&lt;=540),0,),Arbeitszeiten!$AT$11),0)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",Arbeitszeiten!$AW$11,0)</f>
        <v>0</v>
      </c>
      <c r="S38" s="625">
        <f>IF(A38&gt;" ",Arbeitszeiten!$AX$11,0)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13</v>
      </c>
      <c r="D39" s="337">
        <f t="shared" si="41"/>
        <v>13</v>
      </c>
      <c r="E39" s="627">
        <f>IF($A39&gt;" ",Arbeitszeiten!AO12,)</f>
        <v>0</v>
      </c>
      <c r="F39" s="628">
        <f>IF($A39&gt;" ",Arbeitszeiten!AP12,)</f>
        <v>0</v>
      </c>
      <c r="G39" s="627">
        <f>IF($A39&gt;" ",Arbeitszeiten!AQ12,)</f>
        <v>0</v>
      </c>
      <c r="H39" s="629">
        <f>IF($A39&gt;" ",Arbeitszeiten!AR12,)</f>
        <v>0</v>
      </c>
      <c r="I39" s="739">
        <f>IF($A39&gt;" ",IF(Arbeitszeiten!$AU$12=0,IF(K39&gt;540,0,0),Arbeitszeiten!$AS$12),0)</f>
        <v>0</v>
      </c>
      <c r="J39" s="740">
        <f>IF($A39&gt;" ",IF(Arbeitszeiten!$AU$12=0,IF(AND(K39&gt;360,K39&lt;=540),0,),Arbeitszeiten!$AT$12),0)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ref="P39:P41" si="58">INT(O39/60)</f>
        <v>0</v>
      </c>
      <c r="Q39" s="160">
        <f t="shared" ref="Q39:Q41" si="59">ROUND(MOD(O39,60),0)</f>
        <v>0</v>
      </c>
      <c r="R39" s="625">
        <f>IF(A39&gt;" ",Arbeitszeiten!$AW$12,0)</f>
        <v>0</v>
      </c>
      <c r="S39" s="625">
        <f>IF(A39&gt;" ",Arbeitszeiten!$AX$12,0)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14</v>
      </c>
      <c r="D40" s="337">
        <f t="shared" si="41"/>
        <v>14</v>
      </c>
      <c r="E40" s="627">
        <f>IF($A40&gt;" ",Arbeitszeiten!AO13,)</f>
        <v>0</v>
      </c>
      <c r="F40" s="628">
        <f>IF($A40&gt;" ",Arbeitszeiten!AP13,)</f>
        <v>0</v>
      </c>
      <c r="G40" s="627">
        <f>IF($A40&gt;" ",Arbeitszeiten!AQ13,)</f>
        <v>0</v>
      </c>
      <c r="H40" s="629">
        <f>IF($A40&gt;" ",Arbeitszeiten!AR13,)</f>
        <v>0</v>
      </c>
      <c r="I40" s="739">
        <f>IF($A40&gt;" ",IF(Arbeitszeiten!$AU$13=0,IF(K40&gt;540,0,0),Arbeitszeiten!$AS$13),0)</f>
        <v>0</v>
      </c>
      <c r="J40" s="740">
        <f>IF($A40&gt;" ",IF(Arbeitszeiten!$AU$13=0,IF(AND(K40&gt;360,K40&lt;=540),0,),Arbeitszeiten!$AT$13),0)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si="58"/>
        <v>0</v>
      </c>
      <c r="Q40" s="160">
        <f t="shared" si="59"/>
        <v>0</v>
      </c>
      <c r="R40" s="625">
        <f>IF(A40&gt;" ",Arbeitszeiten!$AW$13,0)</f>
        <v>0</v>
      </c>
      <c r="S40" s="625">
        <f>IF(A40&gt;" ",Arbeitszeiten!$AX$13,0)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15</v>
      </c>
      <c r="D41" s="337">
        <f t="shared" si="41"/>
        <v>15</v>
      </c>
      <c r="E41" s="627">
        <f>IF($A41&gt;" ",Arbeitszeiten!AO14,)</f>
        <v>0</v>
      </c>
      <c r="F41" s="628">
        <f>IF($A41&gt;" ",Arbeitszeiten!AP14,)</f>
        <v>0</v>
      </c>
      <c r="G41" s="627">
        <f>IF($A41&gt;" ",Arbeitszeiten!AQ14,)</f>
        <v>0</v>
      </c>
      <c r="H41" s="629">
        <f>IF($A41&gt;" ",Arbeitszeiten!AR14,)</f>
        <v>0</v>
      </c>
      <c r="I41" s="739">
        <f>IF($A41&gt;" ",IF(Arbeitszeiten!$AU$14=0,IF(K41&gt;540,0,0),Arbeitszeiten!$AS$14),0)</f>
        <v>0</v>
      </c>
      <c r="J41" s="740">
        <f>IF($A41&gt;" ",IF(Arbeitszeiten!$AU$14=0,IF(AND(K41&gt;360,K41&lt;=540),0,),Arbeitszeiten!$AT$14),0)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/>
      <c r="S41" s="625">
        <f>IF(A41&gt;" ",Arbeitszeiten!$AX$14,0)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16</v>
      </c>
      <c r="D45" s="337">
        <f t="shared" ref="D45:D51" si="60">IF($G$5=0," ",IF(C45=0," ",C45))</f>
        <v>16</v>
      </c>
      <c r="E45" s="627">
        <f>IF($A45&gt;" ",Arbeitszeiten!AO8,)</f>
        <v>0</v>
      </c>
      <c r="F45" s="628">
        <f>IF($A45&gt;" ",Arbeitszeiten!AP8,)</f>
        <v>0</v>
      </c>
      <c r="G45" s="627">
        <f>IF($A45&gt;" ",Arbeitszeiten!AQ8,)</f>
        <v>0</v>
      </c>
      <c r="H45" s="629">
        <f>IF($A45&gt;" ",Arbeitszeiten!AR8,)</f>
        <v>0</v>
      </c>
      <c r="I45" s="739">
        <f>IF($A45&gt;" ",IF(Arbeitszeiten!$AU$8=0,IF(K45&gt;540,0,0),Arbeitszeiten!$AS$8),0)</f>
        <v>0</v>
      </c>
      <c r="J45" s="740">
        <f>IF($A45&gt;" ",IF(Arbeitszeiten!$AU$8=0,IF(AND(K45&gt;360,K45&lt;=540),0,),Arbeitszeiten!$AT$8),0)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8" si="64">INT(O45/60)</f>
        <v>0</v>
      </c>
      <c r="Q45" s="160">
        <f t="shared" ref="Q45:Q48" si="65">ROUND(MOD(O45,60),0)</f>
        <v>0</v>
      </c>
      <c r="R45" s="625">
        <f>IF(A45&gt;" ",Arbeitszeiten!$AW$8,0)</f>
        <v>0</v>
      </c>
      <c r="S45" s="625">
        <f>IF(A45&gt;" ",Arbeitszeiten!$AX$8,0)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17</v>
      </c>
      <c r="D46" s="337">
        <f t="shared" si="60"/>
        <v>17</v>
      </c>
      <c r="E46" s="627">
        <f>IF($A46&gt;" ",Arbeitszeiten!AO9,)</f>
        <v>0</v>
      </c>
      <c r="F46" s="628">
        <f>IF($A46&gt;" ",Arbeitszeiten!AP9,)</f>
        <v>0</v>
      </c>
      <c r="G46" s="627">
        <f>IF($A46&gt;" ",Arbeitszeiten!AQ9,)</f>
        <v>0</v>
      </c>
      <c r="H46" s="629">
        <f>IF($A46&gt;" ",Arbeitszeiten!AR9,)</f>
        <v>0</v>
      </c>
      <c r="I46" s="739">
        <f>IF($A46&gt;" ",IF(Arbeitszeiten!$AU$9=0,IF(K46&gt;540,0,0),Arbeitszeiten!$AS$9),0)</f>
        <v>0</v>
      </c>
      <c r="J46" s="740">
        <f>IF($A46&gt;" ",IF(Arbeitszeiten!$AU$9=0,IF(AND(K46&gt;360,K46&lt;=540),0,),Arbeitszeiten!$AT$9),0)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",Arbeitszeiten!$AW$9,0)</f>
        <v>0</v>
      </c>
      <c r="S46" s="625">
        <f>IF(A46&gt;" ",Arbeitszeiten!$AX$9,0)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18</v>
      </c>
      <c r="D47" s="337">
        <f t="shared" si="60"/>
        <v>18</v>
      </c>
      <c r="E47" s="627">
        <f>IF($A47&gt;" ",Arbeitszeiten!AO10,)</f>
        <v>0</v>
      </c>
      <c r="F47" s="628">
        <f>IF($A47&gt;" ",Arbeitszeiten!AP10,)</f>
        <v>0</v>
      </c>
      <c r="G47" s="627">
        <f>IF($A47&gt;" ",Arbeitszeiten!AQ10,)</f>
        <v>0</v>
      </c>
      <c r="H47" s="629">
        <f>IF($A47&gt;" ",Arbeitszeiten!AR10,)</f>
        <v>0</v>
      </c>
      <c r="I47" s="739">
        <f>IF($A47&gt;" ",IF(Arbeitszeiten!$AU$10=0,IF(K47&gt;540,0,0),Arbeitszeiten!$AS$10),0)</f>
        <v>0</v>
      </c>
      <c r="J47" s="740">
        <f>IF($A47&gt;" ",IF(Arbeitszeiten!$AU$10=0,IF(AND(K47&gt;360,K47&lt;=540),0,),Arbeitszeiten!$AT$10),0)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",Arbeitszeiten!$AW$10,0)</f>
        <v>0</v>
      </c>
      <c r="S47" s="625">
        <f>IF(A47&gt;" ",Arbeitszeiten!$AX$10,0)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19</v>
      </c>
      <c r="D48" s="337">
        <f t="shared" si="60"/>
        <v>19</v>
      </c>
      <c r="E48" s="627">
        <f>IF($A48&gt;" ",Arbeitszeiten!AO11,)</f>
        <v>0</v>
      </c>
      <c r="F48" s="628">
        <f>IF($A48&gt;" ",Arbeitszeiten!AP11,)</f>
        <v>0</v>
      </c>
      <c r="G48" s="627">
        <f>IF($A48&gt;" ",Arbeitszeiten!AQ11,)</f>
        <v>0</v>
      </c>
      <c r="H48" s="629">
        <f>IF($A48&gt;" ",Arbeitszeiten!AR11,)</f>
        <v>0</v>
      </c>
      <c r="I48" s="739">
        <f>IF($A48&gt;" ",IF(Arbeitszeiten!$AU$11=0,IF(K48&gt;540,0,0),Arbeitszeiten!$AS$11),0)</f>
        <v>0</v>
      </c>
      <c r="J48" s="740">
        <f>IF($A48&gt;" ",IF(Arbeitszeiten!$AU$11=0,IF(AND(K48&gt;360,K48&lt;=540),0,),Arbeitszeiten!$AT$11),0)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",Arbeitszeiten!$AW$11,0)</f>
        <v>0</v>
      </c>
      <c r="S48" s="625">
        <f>IF(A48&gt;" ",Arbeitszeiten!$AX$11,0)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20</v>
      </c>
      <c r="D49" s="337">
        <f t="shared" si="60"/>
        <v>20</v>
      </c>
      <c r="E49" s="627">
        <f>IF($A49&gt;" ",Arbeitszeiten!AO12,)</f>
        <v>0</v>
      </c>
      <c r="F49" s="628">
        <f>IF($A49&gt;" ",Arbeitszeiten!AP12,)</f>
        <v>0</v>
      </c>
      <c r="G49" s="627">
        <f>IF($A49&gt;" ",Arbeitszeiten!AQ12,)</f>
        <v>0</v>
      </c>
      <c r="H49" s="629">
        <f>IF($A49&gt;" ",Arbeitszeiten!AR12,)</f>
        <v>0</v>
      </c>
      <c r="I49" s="739">
        <f>IF($A49&gt;" ",IF(Arbeitszeiten!$AU$12=0,IF(K49&gt;540,0,0),Arbeitszeiten!$AS$12),0)</f>
        <v>0</v>
      </c>
      <c r="J49" s="740">
        <f>IF($A49&gt;" ",IF(Arbeitszeiten!$AU$12=0,IF(AND(K49&gt;360,K49&lt;=540),0,),Arbeitszeiten!$AT$12),0)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ref="P49:P51" si="77">INT(O49/60)</f>
        <v>0</v>
      </c>
      <c r="Q49" s="160">
        <f t="shared" ref="Q49:Q51" si="78">ROUND(MOD(O49,60),0)</f>
        <v>0</v>
      </c>
      <c r="R49" s="625">
        <f>IF(A49&gt;" ",Arbeitszeiten!$AW$12,0)</f>
        <v>0</v>
      </c>
      <c r="S49" s="625">
        <f>IF(A49&gt;" ",Arbeitszeiten!$AX$12,0)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21</v>
      </c>
      <c r="D50" s="337">
        <f t="shared" si="60"/>
        <v>21</v>
      </c>
      <c r="E50" s="627">
        <f>IF($A50&gt;" ",Arbeitszeiten!AO13,)</f>
        <v>0</v>
      </c>
      <c r="F50" s="628">
        <f>IF($A50&gt;" ",Arbeitszeiten!AP13,)</f>
        <v>0</v>
      </c>
      <c r="G50" s="627">
        <f>IF($A50&gt;" ",Arbeitszeiten!AQ13,)</f>
        <v>0</v>
      </c>
      <c r="H50" s="629">
        <f>IF($A50&gt;" ",Arbeitszeiten!AR13,)</f>
        <v>0</v>
      </c>
      <c r="I50" s="739">
        <f>IF($A50&gt;" ",IF(Arbeitszeiten!$AU$13=0,IF(K50&gt;540,0,0),Arbeitszeiten!$AS$13),0)</f>
        <v>0</v>
      </c>
      <c r="J50" s="740">
        <f>IF($A50&gt;" ",IF(Arbeitszeiten!$AU$13=0,IF(AND(K50&gt;360,K50&lt;=540),0,),Arbeitszeiten!$AT$13),0)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si="77"/>
        <v>0</v>
      </c>
      <c r="Q50" s="160">
        <f t="shared" si="78"/>
        <v>0</v>
      </c>
      <c r="R50" s="625">
        <f>IF(A50&gt;" ",Arbeitszeiten!$AW$13,0)</f>
        <v>0</v>
      </c>
      <c r="S50" s="625">
        <f>IF(A50&gt;" ",Arbeitszeiten!$AX$13,0)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22</v>
      </c>
      <c r="D51" s="337">
        <f t="shared" si="60"/>
        <v>22</v>
      </c>
      <c r="E51" s="627">
        <f>IF($A51&gt;" ",Arbeitszeiten!AO14,)</f>
        <v>0</v>
      </c>
      <c r="F51" s="628">
        <f>IF($A51&gt;" ",Arbeitszeiten!AP14,)</f>
        <v>0</v>
      </c>
      <c r="G51" s="627">
        <f>IF($A51&gt;" ",Arbeitszeiten!AQ14,)</f>
        <v>0</v>
      </c>
      <c r="H51" s="629">
        <f>IF($A51&gt;" ",Arbeitszeiten!AR14,)</f>
        <v>0</v>
      </c>
      <c r="I51" s="739">
        <f>IF($A51&gt;" ",IF(Arbeitszeiten!$AU$14=0,IF(K51&gt;540,0,0),Arbeitszeiten!$AS$14),0)</f>
        <v>0</v>
      </c>
      <c r="J51" s="740">
        <f>IF($A51&gt;" ",IF(Arbeitszeiten!$AU$14=0,IF(AND(K51&gt;360,K51&lt;=540),0,),Arbeitszeiten!$AT$14),0)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",Arbeitszeiten!$AW$14,0)</f>
        <v>0</v>
      </c>
      <c r="S51" s="625">
        <f>IF(A51&gt;" ",Arbeitszeiten!$AX$14,0)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23</v>
      </c>
      <c r="D55" s="337">
        <f t="shared" ref="D55:D61" si="79">IF($G$5=0," ",IF(C55=0," ",C55))</f>
        <v>23</v>
      </c>
      <c r="E55" s="627">
        <f>IF($A55&gt;" ",Arbeitszeiten!AO8,)</f>
        <v>0</v>
      </c>
      <c r="F55" s="628">
        <f>IF($A55&gt;" ",Arbeitszeiten!AP8,)</f>
        <v>0</v>
      </c>
      <c r="G55" s="627">
        <f>IF($A55&gt;" ",Arbeitszeiten!AQ8,)</f>
        <v>0</v>
      </c>
      <c r="H55" s="629">
        <f>IF($A55&gt;" ",Arbeitszeiten!AR8,)</f>
        <v>0</v>
      </c>
      <c r="I55" s="739">
        <f>IF($A55&gt;" ",IF(Arbeitszeiten!$AU$8=0,IF(K55&gt;540,0,0),Arbeitszeiten!$AS$8),0)</f>
        <v>0</v>
      </c>
      <c r="J55" s="740">
        <f>IF($A55&gt;" ",IF(Arbeitszeiten!$AU$8=0,IF(AND(K55&gt;360,K55&lt;=540),0,),Arbeitszeiten!$AT$8),0)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9" si="83">INT(O55/60)</f>
        <v>0</v>
      </c>
      <c r="Q55" s="160">
        <f t="shared" ref="Q55:Q59" si="84">ROUND(MOD(O55,60),0)</f>
        <v>0</v>
      </c>
      <c r="R55" s="625">
        <f>IF(A55&gt;" ",Arbeitszeiten!$AW$8,0)</f>
        <v>0</v>
      </c>
      <c r="S55" s="625">
        <f>IF(A55&gt;" ",Arbeitszeiten!$AX$8,0)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24</v>
      </c>
      <c r="D56" s="337">
        <f t="shared" si="79"/>
        <v>24</v>
      </c>
      <c r="E56" s="627">
        <f>IF($A56&gt;" ",Arbeitszeiten!AO9,)</f>
        <v>0</v>
      </c>
      <c r="F56" s="628">
        <f>IF($A56&gt;" ",Arbeitszeiten!AP9,)</f>
        <v>0</v>
      </c>
      <c r="G56" s="627">
        <f>IF($A56&gt;" ",Arbeitszeiten!AQ9,)</f>
        <v>0</v>
      </c>
      <c r="H56" s="629">
        <f>IF($A56&gt;" ",Arbeitszeiten!AR9,)</f>
        <v>0</v>
      </c>
      <c r="I56" s="739">
        <f>IF($A56&gt;" ",IF(Arbeitszeiten!$AU$9=0,IF(K56&gt;540,0,0),Arbeitszeiten!$AS$9),0)</f>
        <v>0</v>
      </c>
      <c r="J56" s="740">
        <f>IF($A56&gt;" ",IF(Arbeitszeiten!$AU$9=0,IF(AND(K56&gt;360,K56&lt;=540),0,),Arbeitszeiten!$AT$9),0)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",Arbeitszeiten!$AW$9,0)</f>
        <v>0</v>
      </c>
      <c r="S56" s="625">
        <f>IF(A56&gt;" ",Arbeitszeiten!$AX$9,0)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25</v>
      </c>
      <c r="D57" s="337">
        <f t="shared" si="79"/>
        <v>25</v>
      </c>
      <c r="E57" s="627">
        <f>IF($A57&gt;" ",Arbeitszeiten!AO10,)</f>
        <v>0</v>
      </c>
      <c r="F57" s="628">
        <f>IF($A57&gt;" ",Arbeitszeiten!AP10,)</f>
        <v>0</v>
      </c>
      <c r="G57" s="627">
        <f>IF($A57&gt;" ",Arbeitszeiten!AQ10,)</f>
        <v>0</v>
      </c>
      <c r="H57" s="629">
        <f>IF($A57&gt;" ",Arbeitszeiten!AR10,)</f>
        <v>0</v>
      </c>
      <c r="I57" s="739">
        <f>IF($A57&gt;" ",IF(Arbeitszeiten!$AU$10=0,IF(K57&gt;540,0,0),Arbeitszeiten!$AS$10),0)</f>
        <v>0</v>
      </c>
      <c r="J57" s="740">
        <f>IF($A57&gt;" ",IF(Arbeitszeiten!$AU$10=0,IF(AND(K57&gt;360,K57&lt;=540),0,),Arbeitszeiten!$AT$10),0)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",Arbeitszeiten!$AW$10,0)</f>
        <v>0</v>
      </c>
      <c r="S57" s="625">
        <f>IF(A57&gt;" ",Arbeitszeiten!$AX$10,0)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26</v>
      </c>
      <c r="D58" s="337">
        <f t="shared" si="79"/>
        <v>26</v>
      </c>
      <c r="E58" s="627">
        <f>IF($A58&gt;" ",Arbeitszeiten!AO11,)</f>
        <v>0</v>
      </c>
      <c r="F58" s="628">
        <f>IF($A58&gt;" ",Arbeitszeiten!AP11,)</f>
        <v>0</v>
      </c>
      <c r="G58" s="627">
        <f>IF($A58&gt;" ",Arbeitszeiten!AQ11,)</f>
        <v>0</v>
      </c>
      <c r="H58" s="629">
        <f>IF($A58&gt;" ",Arbeitszeiten!AR11,)</f>
        <v>0</v>
      </c>
      <c r="I58" s="739">
        <f>IF($A58&gt;" ",IF(Arbeitszeiten!$AU$11=0,IF(K58&gt;540,0,0),Arbeitszeiten!$AS$11),0)</f>
        <v>0</v>
      </c>
      <c r="J58" s="740">
        <f>IF($A58&gt;" ",IF(Arbeitszeiten!$AU$11=0,IF(AND(K58&gt;360,K58&lt;=540),0,),Arbeitszeiten!$AT$11),0)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",Arbeitszeiten!$AW$11,0)</f>
        <v>0</v>
      </c>
      <c r="S58" s="625">
        <f>IF(A58&gt;" ",Arbeitszeiten!$AX$11,0)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>Fr</v>
      </c>
      <c r="B59" s="392"/>
      <c r="C59" s="143">
        <f t="shared" si="93"/>
        <v>27</v>
      </c>
      <c r="D59" s="337">
        <f t="shared" si="79"/>
        <v>27</v>
      </c>
      <c r="E59" s="627">
        <f>IF($A59&gt;" ",Arbeitszeiten!AO12,)</f>
        <v>0</v>
      </c>
      <c r="F59" s="628">
        <f>IF($A59&gt;" ",Arbeitszeiten!AP12,)</f>
        <v>0</v>
      </c>
      <c r="G59" s="627">
        <f>IF($A59&gt;" ",Arbeitszeiten!AQ12,)</f>
        <v>0</v>
      </c>
      <c r="H59" s="629">
        <f>IF($A59&gt;" ",Arbeitszeiten!AR12,)</f>
        <v>0</v>
      </c>
      <c r="I59" s="739">
        <f>IF($A59&gt;" ",IF(Arbeitszeiten!$AU$12=0,IF(K59&gt;540,0,0),Arbeitszeiten!$AS$12),0)</f>
        <v>0</v>
      </c>
      <c r="J59" s="740">
        <f>IF($A59&gt;" ",IF(Arbeitszeiten!$AU$12=0,IF(AND(K59&gt;360,K59&lt;=540),0,),Arbeitszeiten!$AT$12),0)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si="83"/>
        <v>0</v>
      </c>
      <c r="Q59" s="160">
        <f t="shared" si="84"/>
        <v>0</v>
      </c>
      <c r="R59" s="625">
        <f>IF(A59&gt;" ",Arbeitszeiten!$AW$12,0)</f>
        <v>0</v>
      </c>
      <c r="S59" s="625">
        <f>IF(A59&gt;" ",Arbeitszeiten!$AX$12,0)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>Sa</v>
      </c>
      <c r="B60" s="405"/>
      <c r="C60" s="143">
        <f t="shared" si="93"/>
        <v>28</v>
      </c>
      <c r="D60" s="337">
        <f t="shared" si="79"/>
        <v>28</v>
      </c>
      <c r="E60" s="627">
        <f>IF($A60&gt;" ",Arbeitszeiten!AO13,)</f>
        <v>0</v>
      </c>
      <c r="F60" s="628">
        <f>IF($A60&gt;" ",Arbeitszeiten!AP13,)</f>
        <v>0</v>
      </c>
      <c r="G60" s="627">
        <f>IF($A60&gt;" ",Arbeitszeiten!AQ13,)</f>
        <v>0</v>
      </c>
      <c r="H60" s="629">
        <f>IF($A60&gt;" ",Arbeitszeiten!AR13,)</f>
        <v>0</v>
      </c>
      <c r="I60" s="739">
        <f>IF($A60&gt;" ",IF(Arbeitszeiten!$AU$13=0,IF(K60&gt;540,0,0),Arbeitszeiten!$AS$13),0)</f>
        <v>0</v>
      </c>
      <c r="J60" s="740">
        <f>IF($A60&gt;" ",IF(Arbeitszeiten!$AU$13=0,IF(AND(K60&gt;360,K60&lt;=540),0,),Arbeitszeiten!$AT$13),0)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ref="P60:P61" si="96">INT(O60/60)</f>
        <v>0</v>
      </c>
      <c r="Q60" s="160">
        <f t="shared" ref="Q60:Q61" si="97">ROUND(MOD(O60,60),0)</f>
        <v>0</v>
      </c>
      <c r="R60" s="625">
        <f>IF(A60&gt;" ",Arbeitszeiten!$AW$13,0)</f>
        <v>0</v>
      </c>
      <c r="S60" s="625">
        <f>IF(A60&gt;" ",Arbeitszeiten!$AX$13,0)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>So</v>
      </c>
      <c r="B61" s="405"/>
      <c r="C61" s="143">
        <f t="shared" si="93"/>
        <v>29</v>
      </c>
      <c r="D61" s="337">
        <f t="shared" si="79"/>
        <v>29</v>
      </c>
      <c r="E61" s="627">
        <f>IF($A61&gt;" ",Arbeitszeiten!AO14,)</f>
        <v>0</v>
      </c>
      <c r="F61" s="628">
        <f>IF($A61&gt;" ",Arbeitszeiten!AP14,)</f>
        <v>0</v>
      </c>
      <c r="G61" s="627">
        <f>IF($A61&gt;" ",Arbeitszeiten!AQ14,)</f>
        <v>0</v>
      </c>
      <c r="H61" s="629">
        <f>IF($A61&gt;" ",Arbeitszeiten!AR14,)</f>
        <v>0</v>
      </c>
      <c r="I61" s="739">
        <f>IF($A61&gt;" ",IF(Arbeitszeiten!$AU$14=0,IF(K61&gt;540,0,0),Arbeitszeiten!$AS$14),0)</f>
        <v>0</v>
      </c>
      <c r="J61" s="740">
        <f>IF($A61&gt;" ",IF(Arbeitszeiten!$AU$14=0,IF(AND(K61&gt;360,K61&lt;=540),0,),Arbeitszeiten!$AT$14),0)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",Arbeitszeiten!$AW$14,0)</f>
        <v>0</v>
      </c>
      <c r="S61" s="625">
        <f>IF(A61&gt;" ",Arbeitszeiten!$AX$14,0)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>Mo</v>
      </c>
      <c r="B65" s="392"/>
      <c r="C65" s="143">
        <f>IF((C61+1)&gt;AnzahlTage,0,IF(C61+1&lt;7,0,C61+1))</f>
        <v>30</v>
      </c>
      <c r="D65" s="337">
        <f t="shared" ref="D65:D71" si="98">IF($G$5=0," ",IF(C65=0," ",C65))</f>
        <v>30</v>
      </c>
      <c r="E65" s="627">
        <f>IF($A65&gt;" ",Arbeitszeiten!AO8,)</f>
        <v>0</v>
      </c>
      <c r="F65" s="628">
        <f>IF($A65&gt;" ",Arbeitszeiten!AP8,)</f>
        <v>0</v>
      </c>
      <c r="G65" s="627">
        <f>IF($A65&gt;" ",Arbeitszeiten!AQ8,)</f>
        <v>0</v>
      </c>
      <c r="H65" s="629">
        <f>IF($A65&gt;" ",Arbeitszeiten!AR8,)</f>
        <v>0</v>
      </c>
      <c r="I65" s="739">
        <f>IF($A65&gt;" ",IF(Arbeitszeiten!$AU$8=0,IF(K65&gt;540,0,0),Arbeitszeiten!$AS$8),0)</f>
        <v>0</v>
      </c>
      <c r="J65" s="740">
        <f>IF($A65&gt;" ",IF(Arbeitszeiten!$AU$8=0,IF(AND(K65&gt;360,K65&lt;=540),0,),Arbeitszeiten!$AT$8),0)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8" si="102">INT(O65/60)</f>
        <v>0</v>
      </c>
      <c r="Q65" s="160">
        <f t="shared" ref="Q65:Q68" si="103">ROUND(MOD(O65,60),0)</f>
        <v>0</v>
      </c>
      <c r="R65" s="625">
        <f>IF(A65&gt;" ",Arbeitszeiten!$AW$8,0)</f>
        <v>0</v>
      </c>
      <c r="S65" s="625">
        <f>IF(A65&gt;" ",Arbeitszeiten!$AX$8,0)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2">IF((C65+1)&gt;AnzahlTage,0,IF(C65+1&lt;7,0,C65+1))</f>
        <v>0</v>
      </c>
      <c r="D66" s="337" t="str">
        <f t="shared" si="98"/>
        <v xml:space="preserve"> </v>
      </c>
      <c r="E66" s="627">
        <f>IF($A66&gt;" ",Arbeitszeiten!AO9,)</f>
        <v>0</v>
      </c>
      <c r="F66" s="628">
        <f>IF($A66&gt;" ",Arbeitszeiten!AP9,)</f>
        <v>0</v>
      </c>
      <c r="G66" s="627">
        <f>IF($A66&gt;" ",Arbeitszeiten!AQ9,)</f>
        <v>0</v>
      </c>
      <c r="H66" s="629">
        <f>IF($A66&gt;" ",Arbeitszeiten!AR9,)</f>
        <v>0</v>
      </c>
      <c r="I66" s="739">
        <f>IF($A66&gt;" ",IF(Arbeitszeiten!$AU$9=0,IF(K66&gt;540,0,0),Arbeitszeiten!$AS$9),0)</f>
        <v>0</v>
      </c>
      <c r="J66" s="740">
        <f>IF($A66&gt;" ",IF(Arbeitszeiten!$AU$9=0,IF(AND(K66&gt;360,K66&lt;=540),0,),Arbeitszeiten!$AT$9),0)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",Arbeitszeiten!$AW$9,0)</f>
        <v>0</v>
      </c>
      <c r="S66" s="625">
        <f>IF(A66&gt;" ",Arbeitszeiten!$AX$9,0)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",Arbeitszeiten!AO10,)</f>
        <v>0</v>
      </c>
      <c r="F67" s="628">
        <f>IF($A67&gt;" ",Arbeitszeiten!AP10,)</f>
        <v>0</v>
      </c>
      <c r="G67" s="627">
        <f>IF($A67&gt;" ",Arbeitszeiten!AQ10,)</f>
        <v>0</v>
      </c>
      <c r="H67" s="629">
        <f>IF($A67&gt;" ",Arbeitszeiten!AR10,)</f>
        <v>0</v>
      </c>
      <c r="I67" s="739">
        <f>IF($A67&gt;" ",IF(Arbeitszeiten!$AU$10=0,IF(K67&gt;540,0,0),Arbeitszeiten!$AS$10),0)</f>
        <v>0</v>
      </c>
      <c r="J67" s="740">
        <f>IF($A67&gt;" ",IF(Arbeitszeiten!$AU$10=0,IF(AND(K67&gt;360,K67&lt;=540),0,),Arbeitszeiten!$AT$10),0)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",Arbeitszeiten!$AW$10,0)</f>
        <v>0</v>
      </c>
      <c r="S67" s="625">
        <f>IF(A67&gt;" ",Arbeitszeiten!$AX$10,0)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",Arbeitszeiten!AO11,)</f>
        <v>0</v>
      </c>
      <c r="F68" s="628">
        <f>IF($A68&gt;" ",Arbeitszeiten!AP11,)</f>
        <v>0</v>
      </c>
      <c r="G68" s="627">
        <f>IF($A68&gt;" ",Arbeitszeiten!AQ11,)</f>
        <v>0</v>
      </c>
      <c r="H68" s="629">
        <f>IF($A68&gt;" ",Arbeitszeiten!AR11,)</f>
        <v>0</v>
      </c>
      <c r="I68" s="739">
        <f>IF($A68&gt;" ",IF(Arbeitszeiten!$AU$11=0,IF(K68&gt;540,0,0),Arbeitszeiten!$AS$11),0)</f>
        <v>0</v>
      </c>
      <c r="J68" s="740">
        <f>IF($A68&gt;" ",IF(Arbeitszeiten!$AU$11=0,IF(AND(K68&gt;360,K68&lt;=540),0,),Arbeitszeiten!$AT$11),0)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",Arbeitszeiten!$AW$11,0)</f>
        <v>0</v>
      </c>
      <c r="S68" s="625">
        <f>IF(A68&gt;" ",Arbeitszeiten!$AX$11,0)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",Arbeitszeiten!AO12,)</f>
        <v>0</v>
      </c>
      <c r="F69" s="628">
        <f>IF($A69&gt;" ",Arbeitszeiten!AP12,)</f>
        <v>0</v>
      </c>
      <c r="G69" s="627">
        <f>IF($A69&gt;" ",Arbeitszeiten!AQ12,)</f>
        <v>0</v>
      </c>
      <c r="H69" s="629">
        <f>IF($A69&gt;" ",Arbeitszeiten!AR12,)</f>
        <v>0</v>
      </c>
      <c r="I69" s="739">
        <f>IF($A69&gt;" ",IF(Arbeitszeiten!$AU$12=0,IF(K69&gt;540,0,0),Arbeitszeiten!$AS$12),0)</f>
        <v>0</v>
      </c>
      <c r="J69" s="740">
        <f>IF($A69&gt;" ",IF(Arbeitszeiten!$AU$12=0,IF(AND(K69&gt;360,K69&lt;=540),0,),Arbeitszeiten!$AT$12),0)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ref="P69:P71" si="115">INT(O69/60)</f>
        <v>0</v>
      </c>
      <c r="Q69" s="160">
        <f t="shared" ref="Q69:Q71" si="116">ROUND(MOD(O69,60),0)</f>
        <v>0</v>
      </c>
      <c r="R69" s="625">
        <f>IF(A69&gt;" ",Arbeitszeiten!$AW$12,0)</f>
        <v>0</v>
      </c>
      <c r="S69" s="625">
        <f>IF(A69&gt;" ",Arbeitszeiten!$AX$12,0)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",Arbeitszeiten!AO13,)</f>
        <v>0</v>
      </c>
      <c r="F70" s="628">
        <f>IF($A70&gt;" ",Arbeitszeiten!AP13,)</f>
        <v>0</v>
      </c>
      <c r="G70" s="627">
        <f>IF($A70&gt;" ",Arbeitszeiten!AQ13,)</f>
        <v>0</v>
      </c>
      <c r="H70" s="629">
        <f>IF($A70&gt;" ",Arbeitszeiten!AR13,)</f>
        <v>0</v>
      </c>
      <c r="I70" s="739">
        <f>IF($A70&gt;" ",IF(Arbeitszeiten!$AU$13=0,IF(K70&gt;540,0,0),Arbeitszeiten!$AS$13),0)</f>
        <v>0</v>
      </c>
      <c r="J70" s="740">
        <f>IF($A70&gt;" ",IF(Arbeitszeiten!$AU$13=0,IF(AND(K70&gt;360,K70&lt;=540),0,),Arbeitszeiten!$AT$13),0)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si="115"/>
        <v>0</v>
      </c>
      <c r="Q70" s="160">
        <f t="shared" si="116"/>
        <v>0</v>
      </c>
      <c r="R70" s="625">
        <f>IF(A70&gt;" ",Arbeitszeiten!$AW$13,0)</f>
        <v>0</v>
      </c>
      <c r="S70" s="625">
        <f>IF(A70&gt;" ",Arbeitszeiten!$AX$13,0)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",Arbeitszeiten!AO14,)</f>
        <v>0</v>
      </c>
      <c r="F71" s="628">
        <f>IF($A71&gt;" ",Arbeitszeiten!AP14,)</f>
        <v>0</v>
      </c>
      <c r="G71" s="627">
        <f>IF($A71&gt;" ",Arbeitszeiten!AQ14,)</f>
        <v>0</v>
      </c>
      <c r="H71" s="629">
        <f>IF($A71&gt;" ",Arbeitszeiten!AR14,)</f>
        <v>0</v>
      </c>
      <c r="I71" s="739">
        <f>IF($A71&gt;" ",IF(Arbeitszeiten!$AU$14=0,IF(K71&gt;540,0,0),Arbeitszeiten!$AS$14),0)</f>
        <v>0</v>
      </c>
      <c r="J71" s="740">
        <f>IF($A71&gt;" ",IF(Arbeitszeiten!$AU$14=0,IF(AND(K71&gt;360,K71&lt;=540),0,),Arbeitszeiten!$AT$14),0)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",Arbeitszeiten!$AW$14,0)</f>
        <v>0</v>
      </c>
      <c r="S71" s="625">
        <f>IF(A71&gt;" ",Arbeitszeiten!$AX$14,0)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7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7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7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8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8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IF(Übersicht!K15="+",Übersicht!L15,)</f>
        <v>0</v>
      </c>
      <c r="O81" s="471">
        <f>(N81*60)+R81</f>
        <v>0</v>
      </c>
      <c r="P81" s="472"/>
      <c r="Q81" s="473"/>
      <c r="R81" s="470">
        <f>IF(Übersicht!K15="+",Übersicht!M15,)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IF(Übersicht!K15="-",Übersicht!L15,)</f>
        <v>0</v>
      </c>
      <c r="O83" s="471">
        <f>(N83*60)+R83</f>
        <v>0</v>
      </c>
      <c r="P83" s="472"/>
      <c r="Q83" s="473"/>
      <c r="R83" s="470">
        <f>IF(Übersicht!K15="-",Übersicht!M15,)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19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19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19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19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19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19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19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19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19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19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19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19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G5:I5"/>
    <mergeCell ref="J5:M5"/>
    <mergeCell ref="G6:I6"/>
    <mergeCell ref="J6:M6"/>
    <mergeCell ref="I9:J9"/>
    <mergeCell ref="M9:N9"/>
    <mergeCell ref="E10:H10"/>
    <mergeCell ref="I10:J10"/>
    <mergeCell ref="M10:N10"/>
    <mergeCell ref="P10:Q10"/>
    <mergeCell ref="R10:S10"/>
    <mergeCell ref="AC9:AC13"/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R9:S9"/>
  </mergeCells>
  <conditionalFormatting sqref="Z15:Z19 Z24:Z29 Z34:Z39 Z44:Z49 Z54:Z59 Z64 Z77 M94">
    <cfRule type="cellIs" dxfId="62" priority="4" stopIfTrue="1" operator="equal">
      <formula>"-"</formula>
    </cfRule>
  </conditionalFormatting>
  <conditionalFormatting sqref="AA15:AA19 AA24:AA29 AA34:AA39 AA44:AA49 AA54:AA59 AA64 AA77">
    <cfRule type="expression" dxfId="61" priority="5" stopIfTrue="1">
      <formula>Z15="-"</formula>
    </cfRule>
  </conditionalFormatting>
  <conditionalFormatting sqref="AB15:AB19 AB24:AB29 AB34:AB39 AB44:AB49 AB54:AB59 AB64 AB77">
    <cfRule type="expression" dxfId="60" priority="6" stopIfTrue="1">
      <formula>Z15="-"</formula>
    </cfRule>
  </conditionalFormatting>
  <conditionalFormatting sqref="N94:R94">
    <cfRule type="expression" dxfId="59" priority="7" stopIfTrue="1">
      <formula>$M$94="-"</formula>
    </cfRule>
  </conditionalFormatting>
  <conditionalFormatting sqref="Z65:Z69 Z74">
    <cfRule type="cellIs" dxfId="58" priority="1" stopIfTrue="1" operator="equal">
      <formula>"-"</formula>
    </cfRule>
  </conditionalFormatting>
  <conditionalFormatting sqref="AA65:AA69 AA74">
    <cfRule type="expression" dxfId="57" priority="2" stopIfTrue="1">
      <formula>Z65="-"</formula>
    </cfRule>
  </conditionalFormatting>
  <conditionalFormatting sqref="AB65:AB69 AB74">
    <cfRule type="expression" dxfId="56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I18" sqref="I18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54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31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5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91"/>
      <c r="B10" s="595" t="s">
        <v>11</v>
      </c>
      <c r="C10" s="595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43221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3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9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92"/>
      <c r="J13" s="593"/>
      <c r="K13" s="250"/>
      <c r="L13" s="136"/>
      <c r="M13" s="592"/>
      <c r="N13" s="593"/>
      <c r="O13" s="136"/>
      <c r="P13" s="173"/>
      <c r="Q13" s="136"/>
      <c r="R13" s="54"/>
      <c r="S13" s="306"/>
      <c r="T13" s="793"/>
      <c r="U13" s="793"/>
      <c r="V13" s="59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f>IF($A15&gt;" ",Arbeitszeiten!BB8,)</f>
        <v>0</v>
      </c>
      <c r="F15" s="628">
        <f>IF($A15&gt;" ",Arbeitszeiten!BC8,)</f>
        <v>0</v>
      </c>
      <c r="G15" s="627">
        <f>IF($A15&gt;" ",Arbeitszeiten!BD8,)</f>
        <v>0</v>
      </c>
      <c r="H15" s="629">
        <f>IF($A15&gt;" ",Arbeitszeiten!BE8,)</f>
        <v>0</v>
      </c>
      <c r="I15" s="739">
        <f>IF($A15&gt;" ",IF(Arbeitszeiten!$BH$8=0,IF(K15&gt;540,0,0),Arbeitszeiten!$BF$8),0)</f>
        <v>0</v>
      </c>
      <c r="J15" s="740">
        <f>IF($A15&gt;" ",IF(Arbeitszeiten!$BH$8=0,IF(AND(K15&gt;360,K15&lt;=540),0,),Arbeitszeiten!$BG$8),0)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8" si="5">INT(O15/60)</f>
        <v>0</v>
      </c>
      <c r="Q15" s="233">
        <f t="shared" ref="Q15:Q18" si="6">ROUND(MOD(O15,60),0)</f>
        <v>0</v>
      </c>
      <c r="R15" s="625">
        <f>IF(A15&gt;" ",Arbeitszeiten!$BJ$8,0)</f>
        <v>0</v>
      </c>
      <c r="S15" s="625">
        <f>IF(A15&gt;" ",Arbeitszeiten!$BK$8,0)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>Di</v>
      </c>
      <c r="B16" s="143">
        <f>IF(C12=3,1,0)</f>
        <v>1</v>
      </c>
      <c r="C16" s="143">
        <f>IF(AND(B16=0,C15=0),0,C15+1)</f>
        <v>1</v>
      </c>
      <c r="D16" s="337">
        <f t="shared" si="0"/>
        <v>1</v>
      </c>
      <c r="E16" s="627">
        <f>IF($A16&gt;" ",Arbeitszeiten!BB9,)</f>
        <v>0</v>
      </c>
      <c r="F16" s="628">
        <f>IF($A16&gt;" ",Arbeitszeiten!BC9,)</f>
        <v>0</v>
      </c>
      <c r="G16" s="627">
        <f>IF($A16&gt;" ",Arbeitszeiten!BD9,)</f>
        <v>0</v>
      </c>
      <c r="H16" s="629">
        <f>IF($A16&gt;" ",Arbeitszeiten!BE9,)</f>
        <v>0</v>
      </c>
      <c r="I16" s="739">
        <f>IF($A16&gt;" ",IF(Arbeitszeiten!$BH$9=0,IF(K16&gt;540,0,0),Arbeitszeiten!$BF$9),0)</f>
        <v>0</v>
      </c>
      <c r="J16" s="740">
        <f>IF($A16&gt;" ",IF(Arbeitszeiten!$BH$9=0,IF(AND(K16&gt;360,K16&lt;=540),0,),Arbeitszeiten!$BG$9),0)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",Arbeitszeiten!$BJ$9,0)</f>
        <v>0</v>
      </c>
      <c r="S16" s="625">
        <f>IF(A16&gt;" ",Arbeitszeiten!$BK$9,0)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>Mi</v>
      </c>
      <c r="B17" s="143">
        <f>IF(C12=4,1,0)</f>
        <v>0</v>
      </c>
      <c r="C17" s="143">
        <f>IF(AND(B17=0,C16=0),0,C16+1)</f>
        <v>2</v>
      </c>
      <c r="D17" s="337">
        <f t="shared" si="0"/>
        <v>2</v>
      </c>
      <c r="E17" s="627">
        <f>IF($A17&gt;" ",Arbeitszeiten!BB10,)</f>
        <v>0</v>
      </c>
      <c r="F17" s="628">
        <f>IF($A17&gt;" ",Arbeitszeiten!BC10,)</f>
        <v>0</v>
      </c>
      <c r="G17" s="627">
        <f>IF($A17&gt;" ",Arbeitszeiten!BD10,)</f>
        <v>0</v>
      </c>
      <c r="H17" s="629">
        <f>IF($A17&gt;" ",Arbeitszeiten!BE10,)</f>
        <v>0</v>
      </c>
      <c r="I17" s="739">
        <f>IF($A17&gt;" ",IF(Arbeitszeiten!$BH$10=0,IF(K17&gt;540,0,0),Arbeitszeiten!$BF$10),0)</f>
        <v>0</v>
      </c>
      <c r="J17" s="740">
        <f>IF($A17&gt;" ",IF(Arbeitszeiten!$BH$10=0,IF(AND(K17&gt;360,K17&lt;=540),0,),Arbeitszeiten!$BG$10),0)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",Arbeitszeiten!$BJ$10,0)</f>
        <v>0</v>
      </c>
      <c r="S17" s="625">
        <f>IF(A17&gt;" ",Arbeitszeiten!$BK$10,0)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>Do</v>
      </c>
      <c r="B18" s="143">
        <f>IF(C12=5,1,0)</f>
        <v>0</v>
      </c>
      <c r="C18" s="143">
        <f>IF(AND(B18=0,C17=0),0,C17+1)</f>
        <v>3</v>
      </c>
      <c r="D18" s="337">
        <f t="shared" si="0"/>
        <v>3</v>
      </c>
      <c r="E18" s="627">
        <f>IF($A18&gt;" ",Arbeitszeiten!BB11,)</f>
        <v>0</v>
      </c>
      <c r="F18" s="628">
        <f>IF($A18&gt;" ",Arbeitszeiten!BC11,)</f>
        <v>0</v>
      </c>
      <c r="G18" s="627">
        <f>IF($A18&gt;" ",Arbeitszeiten!BD11,)</f>
        <v>0</v>
      </c>
      <c r="H18" s="629">
        <f>IF($A18&gt;" ",Arbeitszeiten!BE11,)</f>
        <v>0</v>
      </c>
      <c r="I18" s="739">
        <f>IF($A18&gt;" ",IF(Arbeitszeiten!$BH$11=0,IF(K18&gt;540,0,0),Arbeitszeiten!$BF$11),0)</f>
        <v>0</v>
      </c>
      <c r="J18" s="740">
        <f>IF($A18&gt;" ",IF(Arbeitszeiten!$BH$11=0,IF(AND(K18&gt;360,K18&lt;=540),0,),Arbeitszeiten!$BG$11),0)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",Arbeitszeiten!$BJ$11,0)</f>
        <v>0</v>
      </c>
      <c r="S18" s="625">
        <f>IF(A18&gt;" ",Arbeitszeiten!$BK$11,0)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>Fr</v>
      </c>
      <c r="B19" s="143">
        <f>IF(C12=6,1,0)</f>
        <v>0</v>
      </c>
      <c r="C19" s="143">
        <f>IF(AND(B19=0,C18=0),0,C18+1)</f>
        <v>4</v>
      </c>
      <c r="D19" s="337">
        <f t="shared" si="0"/>
        <v>4</v>
      </c>
      <c r="E19" s="627">
        <f>IF($A19&gt;" ",Arbeitszeiten!BB12,)</f>
        <v>0</v>
      </c>
      <c r="F19" s="628">
        <f>IF($A19&gt;" ",Arbeitszeiten!BC12,)</f>
        <v>0</v>
      </c>
      <c r="G19" s="627">
        <f>IF($A19&gt;" ",Arbeitszeiten!BD12,)</f>
        <v>0</v>
      </c>
      <c r="H19" s="629">
        <f>IF($A19&gt;" ",Arbeitszeiten!BE12,)</f>
        <v>0</v>
      </c>
      <c r="I19" s="739">
        <f>IF($A19&gt;" ",IF(Arbeitszeiten!$BH$12=0,IF(K19&gt;540,0,0),Arbeitszeiten!$BF$12),0)</f>
        <v>0</v>
      </c>
      <c r="J19" s="740">
        <f>IF($A19&gt;" ",IF(Arbeitszeiten!$BH$12=0,IF(AND(K19&gt;360,K19&lt;=540),0,),Arbeitszeiten!$BG$12),0)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ref="P19:P21" si="17">INT(O19/60)</f>
        <v>0</v>
      </c>
      <c r="Q19" s="160">
        <f t="shared" ref="Q19:Q21" si="18">ROUND(MOD(O19,60),0)</f>
        <v>0</v>
      </c>
      <c r="R19" s="625">
        <f>IF(A19&gt;" ",Arbeitszeiten!$BJ$12,0)</f>
        <v>0</v>
      </c>
      <c r="S19" s="625">
        <f>IF(A19&gt;" ",Arbeitszeiten!$BK$12,0)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9">IF(AND(B20=0,C19=0),0,C19+1)</f>
        <v>5</v>
      </c>
      <c r="D20" s="349">
        <f t="shared" si="0"/>
        <v>5</v>
      </c>
      <c r="E20" s="627">
        <f>IF($A20&gt;" ",Arbeitszeiten!BB13,)</f>
        <v>0</v>
      </c>
      <c r="F20" s="628">
        <f>IF($A20&gt;" ",Arbeitszeiten!BC13,)</f>
        <v>0</v>
      </c>
      <c r="G20" s="627">
        <f>IF($A20&gt;" ",Arbeitszeiten!BD13,)</f>
        <v>0</v>
      </c>
      <c r="H20" s="629">
        <f>IF($A20&gt;" ",Arbeitszeiten!BE13,)</f>
        <v>0</v>
      </c>
      <c r="I20" s="739">
        <f>IF($A20&gt;" ",IF(Arbeitszeiten!$BH$13=0,IF(K20&gt;540,0,0),Arbeitszeiten!$BF$13),0)</f>
        <v>0</v>
      </c>
      <c r="J20" s="740">
        <f>IF($A20&gt;" ",IF(Arbeitszeiten!$BH$13=0,IF(AND(K20&gt;360,K20&lt;=540),0,),Arbeitszeiten!$BG$13),0)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si="17"/>
        <v>0</v>
      </c>
      <c r="Q20" s="160">
        <f t="shared" si="18"/>
        <v>0</v>
      </c>
      <c r="R20" s="625">
        <f>IF(A20&gt;" ",Arbeitszeiten!$BJ$13,0)</f>
        <v>0</v>
      </c>
      <c r="S20" s="625">
        <f>IF(A20&gt;" ",Arbeitszeiten!$BK$13,0)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9"/>
        <v>6</v>
      </c>
      <c r="D21" s="349">
        <f t="shared" si="0"/>
        <v>6</v>
      </c>
      <c r="E21" s="627">
        <f>IF($A21&gt;" ",Arbeitszeiten!BB14,)</f>
        <v>0</v>
      </c>
      <c r="F21" s="628">
        <f>IF($A21&gt;" ",Arbeitszeiten!BC14,)</f>
        <v>0</v>
      </c>
      <c r="G21" s="627">
        <f>IF($A21&gt;" ",Arbeitszeiten!BD14,)</f>
        <v>0</v>
      </c>
      <c r="H21" s="629">
        <f>IF($A21&gt;" ",Arbeitszeiten!BE14,)</f>
        <v>0</v>
      </c>
      <c r="I21" s="739">
        <f>IF($A21&gt;" ",IF(Arbeitszeiten!$BH$14=0,IF(K21&gt;540,0,0),Arbeitszeiten!$BF$14),0)</f>
        <v>0</v>
      </c>
      <c r="J21" s="740">
        <f>IF($A21&gt;" ",IF(Arbeitszeiten!$BH$14=0,IF(AND(K21&gt;360,K21&lt;=540),0,),Arbeitszeiten!$BG$14),0)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7"/>
        <v>0</v>
      </c>
      <c r="Q21" s="160">
        <f t="shared" si="18"/>
        <v>0</v>
      </c>
      <c r="R21" s="625">
        <f>IF(A21&gt;" ",Arbeitszeiten!$BJ$14,0)</f>
        <v>0</v>
      </c>
      <c r="S21" s="625">
        <f>IF(A21&gt;" ",Arbeitszeiten!$BK$14,0)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7</v>
      </c>
      <c r="D25" s="337">
        <f t="shared" ref="D25:D31" si="21">IF($G$5=0," ",IF(C25=0," ",C25))</f>
        <v>7</v>
      </c>
      <c r="E25" s="627">
        <f>IF($A25&gt;" ",Arbeitszeiten!BB8,)</f>
        <v>0</v>
      </c>
      <c r="F25" s="628">
        <f>IF($A25&gt;" ",Arbeitszeiten!BC8,)</f>
        <v>0</v>
      </c>
      <c r="G25" s="627">
        <f>IF($A25&gt;" ",Arbeitszeiten!BD8,)</f>
        <v>0</v>
      </c>
      <c r="H25" s="629">
        <f>IF($A25&gt;" ",Arbeitszeiten!BE8,)</f>
        <v>0</v>
      </c>
      <c r="I25" s="739">
        <f>IF($A25&gt;" ",IF(Arbeitszeiten!$BH$8=0,IF(K25&gt;540,0,0),Arbeitszeiten!$BF$8),0)</f>
        <v>0</v>
      </c>
      <c r="J25" s="740">
        <f>IF($A25&gt;" ",IF(Arbeitszeiten!$BH$8=0,IF(AND(K25&gt;360,K25&lt;=540),0,),Arbeitszeiten!$BG$8),0)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8" si="26">INT(O25/60)</f>
        <v>0</v>
      </c>
      <c r="Q25" s="160">
        <f t="shared" ref="Q25:Q28" si="27">ROUND(MOD(O25,60),0)</f>
        <v>0</v>
      </c>
      <c r="R25" s="625">
        <f>IF(A25&gt;" ",Arbeitszeiten!$BJ$8,0)</f>
        <v>0</v>
      </c>
      <c r="S25" s="625">
        <f>IF(A25&gt;" ",Arbeitszeiten!$BK$8,0)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8</v>
      </c>
      <c r="D26" s="337">
        <f t="shared" si="21"/>
        <v>8</v>
      </c>
      <c r="E26" s="627">
        <f>IF($A26&gt;" ",Arbeitszeiten!BB9,)</f>
        <v>0</v>
      </c>
      <c r="F26" s="628">
        <f>IF($A26&gt;" ",Arbeitszeiten!BC9,)</f>
        <v>0</v>
      </c>
      <c r="G26" s="627">
        <f>IF($A26&gt;" ",Arbeitszeiten!BD9,)</f>
        <v>0</v>
      </c>
      <c r="H26" s="629">
        <f>IF($A26&gt;" ",Arbeitszeiten!BE9,)</f>
        <v>0</v>
      </c>
      <c r="I26" s="739">
        <f>IF($A26&gt;" ",IF(Arbeitszeiten!$BH$9=0,IF(K26&gt;540,0,0),Arbeitszeiten!$BF$9),0)</f>
        <v>0</v>
      </c>
      <c r="J26" s="740">
        <f>IF($A26&gt;" ",IF(Arbeitszeiten!$BH$9=0,IF(AND(K26&gt;360,K26&lt;=540),0,),Arbeitszeiten!$BG$9),0)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",Arbeitszeiten!$BJ$9,0)</f>
        <v>0</v>
      </c>
      <c r="S26" s="625">
        <f>IF(A26&gt;" ",Arbeitszeiten!$BK$9,0)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9</v>
      </c>
      <c r="D27" s="337">
        <f t="shared" si="21"/>
        <v>9</v>
      </c>
      <c r="E27" s="627">
        <f>IF($A27&gt;" ",Arbeitszeiten!BB10,)</f>
        <v>0</v>
      </c>
      <c r="F27" s="628">
        <f>IF($A27&gt;" ",Arbeitszeiten!BC10,)</f>
        <v>0</v>
      </c>
      <c r="G27" s="627">
        <f>IF($A27&gt;" ",Arbeitszeiten!BD10,)</f>
        <v>0</v>
      </c>
      <c r="H27" s="629">
        <f>IF($A27&gt;" ",Arbeitszeiten!BE10,)</f>
        <v>0</v>
      </c>
      <c r="I27" s="739">
        <f>IF($A27&gt;" ",IF(Arbeitszeiten!$BH$10=0,IF(K27&gt;540,0,0),Arbeitszeiten!$BF$10),0)</f>
        <v>0</v>
      </c>
      <c r="J27" s="740">
        <f>IF($A27&gt;" ",IF(Arbeitszeiten!$BH$10=0,IF(AND(K27&gt;360,K27&lt;=540),0,),Arbeitszeiten!$BG$10),0)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",Arbeitszeiten!$BJ$10,0)</f>
        <v>0</v>
      </c>
      <c r="S27" s="625">
        <f>IF(A27&gt;" ",Arbeitszeiten!$BK$10,0)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10</v>
      </c>
      <c r="D28" s="337">
        <f t="shared" si="21"/>
        <v>10</v>
      </c>
      <c r="E28" s="627">
        <f>IF($A28&gt;" ",Arbeitszeiten!BB11,)</f>
        <v>0</v>
      </c>
      <c r="F28" s="628">
        <f>IF($A28&gt;" ",Arbeitszeiten!BC11,)</f>
        <v>0</v>
      </c>
      <c r="G28" s="627">
        <f>IF($A28&gt;" ",Arbeitszeiten!BD11,)</f>
        <v>0</v>
      </c>
      <c r="H28" s="629">
        <f>IF($A28&gt;" ",Arbeitszeiten!BE11,)</f>
        <v>0</v>
      </c>
      <c r="I28" s="739">
        <f>IF($A28&gt;" ",IF(Arbeitszeiten!$BH$11=0,IF(K28&gt;540,0,0),Arbeitszeiten!$BF$11),0)</f>
        <v>0</v>
      </c>
      <c r="J28" s="740">
        <f>IF($A28&gt;" ",IF(Arbeitszeiten!$BH$11=0,IF(AND(K28&gt;360,K28&lt;=540),0,),Arbeitszeiten!$BG$11),0)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",Arbeitszeiten!$BJ$11,0)</f>
        <v>0</v>
      </c>
      <c r="S28" s="625">
        <f>IF(A28&gt;" ",Arbeitszeiten!$BK$11,0)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11</v>
      </c>
      <c r="D29" s="337">
        <f t="shared" si="21"/>
        <v>11</v>
      </c>
      <c r="E29" s="627">
        <f>IF($A29&gt;" ",Arbeitszeiten!BB12,)</f>
        <v>0</v>
      </c>
      <c r="F29" s="628">
        <f>IF($A29&gt;" ",Arbeitszeiten!BC12,)</f>
        <v>0</v>
      </c>
      <c r="G29" s="627">
        <f>IF($A29&gt;" ",Arbeitszeiten!BD12,)</f>
        <v>0</v>
      </c>
      <c r="H29" s="629">
        <f>IF($A29&gt;" ",Arbeitszeiten!BE12,)</f>
        <v>0</v>
      </c>
      <c r="I29" s="739">
        <f>IF($A29&gt;" ",IF(Arbeitszeiten!$BH$12=0,IF(K29&gt;540,0,0),Arbeitszeiten!$BF$12),0)</f>
        <v>0</v>
      </c>
      <c r="J29" s="740">
        <f>IF($A29&gt;" ",IF(Arbeitszeiten!$BH$12=0,IF(AND(K29&gt;360,K29&lt;=540),0,),Arbeitszeiten!$BG$12),0)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ref="P29:P31" si="39">INT(O29/60)</f>
        <v>0</v>
      </c>
      <c r="Q29" s="160">
        <f t="shared" ref="Q29:Q31" si="40">ROUND(MOD(O29,60),0)</f>
        <v>0</v>
      </c>
      <c r="R29" s="625">
        <f>IF(A29&gt;" ",Arbeitszeiten!$BJ$12,0)</f>
        <v>0</v>
      </c>
      <c r="S29" s="625">
        <f>IF(A29&gt;" ",Arbeitszeiten!$BK$12,0)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12</v>
      </c>
      <c r="D30" s="337">
        <f t="shared" si="21"/>
        <v>12</v>
      </c>
      <c r="E30" s="627">
        <f>IF($A30&gt;" ",Arbeitszeiten!BB13,)</f>
        <v>0</v>
      </c>
      <c r="F30" s="628">
        <f>IF($A30&gt;" ",Arbeitszeiten!BC13,)</f>
        <v>0</v>
      </c>
      <c r="G30" s="627">
        <f>IF($A30&gt;" ",Arbeitszeiten!BD13,)</f>
        <v>0</v>
      </c>
      <c r="H30" s="629">
        <f>IF($A30&gt;" ",Arbeitszeiten!BE13,)</f>
        <v>0</v>
      </c>
      <c r="I30" s="739">
        <f>IF($A30&gt;" ",IF(Arbeitszeiten!$BH$13=0,IF(K30&gt;540,0,0),Arbeitszeiten!$BF$13),0)</f>
        <v>0</v>
      </c>
      <c r="J30" s="740">
        <f>IF($A30&gt;" ",IF(Arbeitszeiten!$BH$13=0,IF(AND(K30&gt;360,K30&lt;=540),0,),Arbeitszeiten!$BG$13),0)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si="39"/>
        <v>0</v>
      </c>
      <c r="Q30" s="160">
        <f t="shared" si="40"/>
        <v>0</v>
      </c>
      <c r="R30" s="625">
        <f>IF(A30&gt;" ",Arbeitszeiten!$BJ$13,0)</f>
        <v>0</v>
      </c>
      <c r="S30" s="625">
        <f>IF(A30&gt;" ",Arbeitszeiten!$BK$13,0)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13</v>
      </c>
      <c r="D31" s="337">
        <f t="shared" si="21"/>
        <v>13</v>
      </c>
      <c r="E31" s="627">
        <f>IF($A31&gt;" ",Arbeitszeiten!BB14,)</f>
        <v>0</v>
      </c>
      <c r="F31" s="628">
        <f>IF($A31&gt;" ",Arbeitszeiten!BC14,)</f>
        <v>0</v>
      </c>
      <c r="G31" s="627">
        <f>IF($A31&gt;" ",Arbeitszeiten!BD14,)</f>
        <v>0</v>
      </c>
      <c r="H31" s="629">
        <f>IF($A31&gt;" ",Arbeitszeiten!BE14,)</f>
        <v>0</v>
      </c>
      <c r="I31" s="739">
        <f>IF($A31&gt;" ",IF(Arbeitszeiten!$BH$14=0,IF(K31&gt;540,0,0),Arbeitszeiten!$BF$14),0)</f>
        <v>0</v>
      </c>
      <c r="J31" s="740">
        <f>IF($A31&gt;" ",IF(Arbeitszeiten!$BH$14=0,IF(AND(K31&gt;360,K31&lt;=540),0,),Arbeitszeiten!$BG$14),0)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",Arbeitszeiten!$BJ$14,0)</f>
        <v>0</v>
      </c>
      <c r="S31" s="625">
        <f>IF(A31&gt;" ",Arbeitszeiten!$BK$14,0)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14</v>
      </c>
      <c r="D35" s="337">
        <f t="shared" ref="D35:D41" si="41">IF($G$5=0," ",IF(C35=0," ",C35))</f>
        <v>14</v>
      </c>
      <c r="E35" s="627">
        <f>IF($A35&gt;" ",Arbeitszeiten!BB8,)</f>
        <v>0</v>
      </c>
      <c r="F35" s="628">
        <f>IF($A35&gt;" ",Arbeitszeiten!BC8,)</f>
        <v>0</v>
      </c>
      <c r="G35" s="627">
        <f>IF($A35&gt;" ",Arbeitszeiten!BD8,)</f>
        <v>0</v>
      </c>
      <c r="H35" s="629">
        <f>IF($A35&gt;" ",Arbeitszeiten!BE8,)</f>
        <v>0</v>
      </c>
      <c r="I35" s="739">
        <f>IF($A35&gt;" ",IF(Arbeitszeiten!$BH$8=0,IF(K35&gt;540,0,0),Arbeitszeiten!$BF$8),0)</f>
        <v>0</v>
      </c>
      <c r="J35" s="740">
        <f>IF($A35&gt;" ",IF(Arbeitszeiten!$BH$8=0,IF(AND(K35&gt;360,K35&lt;=540),0,),Arbeitszeiten!$BG$8),0)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8" si="45">INT(O35/60)</f>
        <v>0</v>
      </c>
      <c r="Q35" s="160">
        <f t="shared" ref="Q35:Q38" si="46">ROUND(MOD(O35,60),0)</f>
        <v>0</v>
      </c>
      <c r="R35" s="625">
        <f>IF(A35&gt;" ",Arbeitszeiten!$BJ$8,0)</f>
        <v>0</v>
      </c>
      <c r="S35" s="625">
        <f>IF(A35&gt;" ",Arbeitszeiten!$BK$8,0)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15</v>
      </c>
      <c r="D36" s="337">
        <f t="shared" si="41"/>
        <v>15</v>
      </c>
      <c r="E36" s="627">
        <f>IF($A36&gt;" ",Arbeitszeiten!BB9,)</f>
        <v>0</v>
      </c>
      <c r="F36" s="628">
        <f>IF($A36&gt;" ",Arbeitszeiten!BC9,)</f>
        <v>0</v>
      </c>
      <c r="G36" s="627">
        <f>IF($A36&gt;" ",Arbeitszeiten!BD9,)</f>
        <v>0</v>
      </c>
      <c r="H36" s="629">
        <f>IF($A36&gt;" ",Arbeitszeiten!BE9,)</f>
        <v>0</v>
      </c>
      <c r="I36" s="739">
        <f>IF($A36&gt;" ",IF(Arbeitszeiten!$BH$9=0,IF(K36&gt;540,0,0),Arbeitszeiten!$BF$9),0)</f>
        <v>0</v>
      </c>
      <c r="J36" s="740">
        <f>IF($A36&gt;" ",IF(Arbeitszeiten!$BH$9=0,IF(AND(K36&gt;360,K36&lt;=540),0,),Arbeitszeiten!$BG$9),0)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",Arbeitszeiten!$BJ$9,0)</f>
        <v>0</v>
      </c>
      <c r="S36" s="625">
        <f>IF(A36&gt;" ",Arbeitszeiten!$BK$9,0)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16</v>
      </c>
      <c r="D37" s="337">
        <f t="shared" si="41"/>
        <v>16</v>
      </c>
      <c r="E37" s="627">
        <f>IF($A37&gt;" ",Arbeitszeiten!BB10,)</f>
        <v>0</v>
      </c>
      <c r="F37" s="628">
        <f>IF($A37&gt;" ",Arbeitszeiten!BC10,)</f>
        <v>0</v>
      </c>
      <c r="G37" s="627">
        <f>IF($A37&gt;" ",Arbeitszeiten!BD10,)</f>
        <v>0</v>
      </c>
      <c r="H37" s="629">
        <f>IF($A37&gt;" ",Arbeitszeiten!BE10,)</f>
        <v>0</v>
      </c>
      <c r="I37" s="739">
        <f>IF($A37&gt;" ",IF(Arbeitszeiten!$BH$10=0,IF(K37&gt;540,0,0),Arbeitszeiten!$BF$10),0)</f>
        <v>0</v>
      </c>
      <c r="J37" s="740">
        <f>IF($A37&gt;" ",IF(Arbeitszeiten!$BH$10=0,IF(AND(K37&gt;360,K37&lt;=540),0,),Arbeitszeiten!$BG$10),0)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",Arbeitszeiten!$BJ$10,0)</f>
        <v>0</v>
      </c>
      <c r="S37" s="625">
        <f>IF(A37&gt;" ",Arbeitszeiten!$BK$10,0)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17</v>
      </c>
      <c r="D38" s="337">
        <f t="shared" si="41"/>
        <v>17</v>
      </c>
      <c r="E38" s="627">
        <f>IF($A38&gt;" ",Arbeitszeiten!BB11,)</f>
        <v>0</v>
      </c>
      <c r="F38" s="628">
        <f>IF($A38&gt;" ",Arbeitszeiten!BC11,)</f>
        <v>0</v>
      </c>
      <c r="G38" s="627">
        <f>IF($A38&gt;" ",Arbeitszeiten!BD11,)</f>
        <v>0</v>
      </c>
      <c r="H38" s="629">
        <f>IF($A38&gt;" ",Arbeitszeiten!BE11,)</f>
        <v>0</v>
      </c>
      <c r="I38" s="739">
        <f>IF($A38&gt;" ",IF(Arbeitszeiten!$BH$11=0,IF(K38&gt;540,0,0),Arbeitszeiten!$BF$11),0)</f>
        <v>0</v>
      </c>
      <c r="J38" s="740">
        <f>IF($A38&gt;" ",IF(Arbeitszeiten!$BH$11=0,IF(AND(K38&gt;360,K38&lt;=540),0,),Arbeitszeiten!$BG$11),0)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",Arbeitszeiten!$BJ$11,0)</f>
        <v>0</v>
      </c>
      <c r="S38" s="625">
        <f>IF(A38&gt;" ",Arbeitszeiten!$BK$11,0)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18</v>
      </c>
      <c r="D39" s="337">
        <f t="shared" si="41"/>
        <v>18</v>
      </c>
      <c r="E39" s="627">
        <f>IF($A39&gt;" ",Arbeitszeiten!BB12,)</f>
        <v>0</v>
      </c>
      <c r="F39" s="628">
        <f>IF($A39&gt;" ",Arbeitszeiten!BC12,)</f>
        <v>0</v>
      </c>
      <c r="G39" s="627">
        <f>IF($A39&gt;" ",Arbeitszeiten!BD12,)</f>
        <v>0</v>
      </c>
      <c r="H39" s="629">
        <f>IF($A39&gt;" ",Arbeitszeiten!BE12,)</f>
        <v>0</v>
      </c>
      <c r="I39" s="739">
        <f>IF($A39&gt;" ",IF(Arbeitszeiten!$BH$12=0,IF(K39&gt;540,0,0),Arbeitszeiten!$BF$12),0)</f>
        <v>0</v>
      </c>
      <c r="J39" s="740">
        <f>IF($A39&gt;" ",IF(Arbeitszeiten!$BH$12=0,IF(AND(K39&gt;360,K39&lt;=540),0,),Arbeitszeiten!$BG$12),0)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ref="P39:P41" si="58">INT(O39/60)</f>
        <v>0</v>
      </c>
      <c r="Q39" s="160">
        <f t="shared" ref="Q39:Q41" si="59">ROUND(MOD(O39,60),0)</f>
        <v>0</v>
      </c>
      <c r="R39" s="625">
        <f>IF(A39&gt;" ",Arbeitszeiten!$BJ$12,0)</f>
        <v>0</v>
      </c>
      <c r="S39" s="625">
        <f>IF(A39&gt;" ",Arbeitszeiten!$BK$12,0)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19</v>
      </c>
      <c r="D40" s="337">
        <f t="shared" si="41"/>
        <v>19</v>
      </c>
      <c r="E40" s="627">
        <f>IF($A40&gt;" ",Arbeitszeiten!BB13,)</f>
        <v>0</v>
      </c>
      <c r="F40" s="628">
        <f>IF($A40&gt;" ",Arbeitszeiten!BC13,)</f>
        <v>0</v>
      </c>
      <c r="G40" s="627">
        <f>IF($A40&gt;" ",Arbeitszeiten!BD13,)</f>
        <v>0</v>
      </c>
      <c r="H40" s="629">
        <f>IF($A40&gt;" ",Arbeitszeiten!BE13,)</f>
        <v>0</v>
      </c>
      <c r="I40" s="739">
        <f>IF($A40&gt;" ",IF(Arbeitszeiten!$BH$13=0,IF(K40&gt;540,0,0),Arbeitszeiten!$BF$13),0)</f>
        <v>0</v>
      </c>
      <c r="J40" s="740">
        <f>IF($A40&gt;" ",IF(Arbeitszeiten!$BH$13=0,IF(AND(K40&gt;360,K40&lt;=540),0,),Arbeitszeiten!$BG$13),0)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si="58"/>
        <v>0</v>
      </c>
      <c r="Q40" s="160">
        <f t="shared" si="59"/>
        <v>0</v>
      </c>
      <c r="R40" s="625">
        <f>IF(A40&gt;" ",Arbeitszeiten!$BJ$13,0)</f>
        <v>0</v>
      </c>
      <c r="S40" s="625">
        <f>IF(A40&gt;" ",Arbeitszeiten!$BK$13,0)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20</v>
      </c>
      <c r="D41" s="337">
        <f t="shared" si="41"/>
        <v>20</v>
      </c>
      <c r="E41" s="627">
        <f>IF($A41&gt;" ",Arbeitszeiten!BB14,)</f>
        <v>0</v>
      </c>
      <c r="F41" s="628">
        <f>IF($A41&gt;" ",Arbeitszeiten!BC14,)</f>
        <v>0</v>
      </c>
      <c r="G41" s="627">
        <f>IF($A41&gt;" ",Arbeitszeiten!BD14,)</f>
        <v>0</v>
      </c>
      <c r="H41" s="629">
        <f>IF($A41&gt;" ",Arbeitszeiten!BE14,)</f>
        <v>0</v>
      </c>
      <c r="I41" s="739">
        <f>IF($A41&gt;" ",IF(Arbeitszeiten!$BH$14=0,IF(K41&gt;540,0,0),Arbeitszeiten!$BF$14),0)</f>
        <v>0</v>
      </c>
      <c r="J41" s="740">
        <f>IF($A41&gt;" ",IF(Arbeitszeiten!$BH$14=0,IF(AND(K41&gt;360,K41&lt;=540),0,),Arbeitszeiten!$BG$14),0)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",Arbeitszeiten!$BJ$14,0)</f>
        <v>0</v>
      </c>
      <c r="S41" s="625">
        <f>IF(A41&gt;" ",Arbeitszeiten!$BK$14,0)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21</v>
      </c>
      <c r="D45" s="337">
        <f t="shared" ref="D45:D51" si="60">IF($G$5=0," ",IF(C45=0," ",C45))</f>
        <v>21</v>
      </c>
      <c r="E45" s="627">
        <f>IF($A45&gt;" ",Arbeitszeiten!BB8,)</f>
        <v>0</v>
      </c>
      <c r="F45" s="628">
        <f>IF($A45&gt;" ",Arbeitszeiten!BC8,)</f>
        <v>0</v>
      </c>
      <c r="G45" s="627">
        <f>IF($A45&gt;" ",Arbeitszeiten!BD8,)</f>
        <v>0</v>
      </c>
      <c r="H45" s="629">
        <f>IF($A45&gt;" ",Arbeitszeiten!BE8,)</f>
        <v>0</v>
      </c>
      <c r="I45" s="739">
        <f>IF($A45&gt;" ",IF(Arbeitszeiten!$BH$8=0,IF(K45&gt;540,0,0),Arbeitszeiten!$BF$8),0)</f>
        <v>0</v>
      </c>
      <c r="J45" s="740">
        <f>IF($A45&gt;" ",IF(Arbeitszeiten!$BH$8=0,IF(AND(K45&gt;360,K45&lt;=540),0,),Arbeitszeiten!$BG$8),0)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8" si="64">INT(O45/60)</f>
        <v>0</v>
      </c>
      <c r="Q45" s="160">
        <f t="shared" ref="Q45:Q48" si="65">ROUND(MOD(O45,60),0)</f>
        <v>0</v>
      </c>
      <c r="R45" s="625">
        <f>IF(A45&gt;" ",Arbeitszeiten!$BJ$8,0)</f>
        <v>0</v>
      </c>
      <c r="S45" s="625">
        <f>IF(A45&gt;" ",Arbeitszeiten!$BK$8,0)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22</v>
      </c>
      <c r="D46" s="337">
        <f t="shared" si="60"/>
        <v>22</v>
      </c>
      <c r="E46" s="627">
        <f>IF($A46&gt;" ",Arbeitszeiten!BB9,)</f>
        <v>0</v>
      </c>
      <c r="F46" s="628">
        <f>IF($A46&gt;" ",Arbeitszeiten!BC9,)</f>
        <v>0</v>
      </c>
      <c r="G46" s="627">
        <f>IF($A46&gt;" ",Arbeitszeiten!BD9,)</f>
        <v>0</v>
      </c>
      <c r="H46" s="629">
        <f>IF($A46&gt;" ",Arbeitszeiten!BE9,)</f>
        <v>0</v>
      </c>
      <c r="I46" s="739">
        <f>IF($A46&gt;" ",IF(Arbeitszeiten!$BH$9=0,IF(K46&gt;540,0,0),Arbeitszeiten!$BF$9),0)</f>
        <v>0</v>
      </c>
      <c r="J46" s="740">
        <f>IF($A46&gt;" ",IF(Arbeitszeiten!$BH$9=0,IF(AND(K46&gt;360,K46&lt;=540),0,),Arbeitszeiten!$BG$9),0)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",Arbeitszeiten!$BJ$9,0)</f>
        <v>0</v>
      </c>
      <c r="S46" s="625">
        <f>IF(A46&gt;" ",Arbeitszeiten!$BK$9,0)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23</v>
      </c>
      <c r="D47" s="337">
        <f t="shared" si="60"/>
        <v>23</v>
      </c>
      <c r="E47" s="627">
        <f>IF($A47&gt;" ",Arbeitszeiten!BB10,)</f>
        <v>0</v>
      </c>
      <c r="F47" s="628">
        <f>IF($A47&gt;" ",Arbeitszeiten!BC10,)</f>
        <v>0</v>
      </c>
      <c r="G47" s="627">
        <f>IF($A47&gt;" ",Arbeitszeiten!BD10,)</f>
        <v>0</v>
      </c>
      <c r="H47" s="629">
        <f>IF($A47&gt;" ",Arbeitszeiten!BE10,)</f>
        <v>0</v>
      </c>
      <c r="I47" s="739">
        <f>IF($A47&gt;" ",IF(Arbeitszeiten!$BH$10=0,IF(K47&gt;540,0,0),Arbeitszeiten!$BF$10),0)</f>
        <v>0</v>
      </c>
      <c r="J47" s="740">
        <f>IF($A47&gt;" ",IF(Arbeitszeiten!$BH$10=0,IF(AND(K47&gt;360,K47&lt;=540),0,),Arbeitszeiten!$BG$10),0)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",Arbeitszeiten!$BJ$10,0)</f>
        <v>0</v>
      </c>
      <c r="S47" s="625">
        <f>IF(A47&gt;" ",Arbeitszeiten!$BK$10,0)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24</v>
      </c>
      <c r="D48" s="337">
        <f t="shared" si="60"/>
        <v>24</v>
      </c>
      <c r="E48" s="627">
        <f>IF($A48&gt;" ",Arbeitszeiten!BB11,)</f>
        <v>0</v>
      </c>
      <c r="F48" s="628">
        <f>IF($A48&gt;" ",Arbeitszeiten!BC11,)</f>
        <v>0</v>
      </c>
      <c r="G48" s="627">
        <f>IF($A48&gt;" ",Arbeitszeiten!BD11,)</f>
        <v>0</v>
      </c>
      <c r="H48" s="629">
        <f>IF($A48&gt;" ",Arbeitszeiten!BE11,)</f>
        <v>0</v>
      </c>
      <c r="I48" s="739">
        <f>IF($A48&gt;" ",IF(Arbeitszeiten!$BH$11=0,IF(K48&gt;540,0,0),Arbeitszeiten!$BF$11),0)</f>
        <v>0</v>
      </c>
      <c r="J48" s="740">
        <f>IF($A48&gt;" ",IF(Arbeitszeiten!$BH$11=0,IF(AND(K48&gt;360,K48&lt;=540),0,),Arbeitszeiten!$BG$11),0)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",Arbeitszeiten!$BJ$11,0)</f>
        <v>0</v>
      </c>
      <c r="S48" s="625">
        <f>IF(A48&gt;" ",Arbeitszeiten!$BK$11,0)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25</v>
      </c>
      <c r="D49" s="337">
        <f t="shared" si="60"/>
        <v>25</v>
      </c>
      <c r="E49" s="627">
        <f>IF($A49&gt;" ",Arbeitszeiten!BB12,)</f>
        <v>0</v>
      </c>
      <c r="F49" s="628">
        <f>IF($A49&gt;" ",Arbeitszeiten!BC12,)</f>
        <v>0</v>
      </c>
      <c r="G49" s="627">
        <f>IF($A49&gt;" ",Arbeitszeiten!BD12,)</f>
        <v>0</v>
      </c>
      <c r="H49" s="629">
        <f>IF($A49&gt;" ",Arbeitszeiten!BE12,)</f>
        <v>0</v>
      </c>
      <c r="I49" s="739">
        <f>IF($A49&gt;" ",IF(Arbeitszeiten!$BH$12=0,IF(K49&gt;540,0,0),Arbeitszeiten!$BF$12),0)</f>
        <v>0</v>
      </c>
      <c r="J49" s="740">
        <f>IF($A49&gt;" ",IF(Arbeitszeiten!$BH$12=0,IF(AND(K49&gt;360,K49&lt;=540),0,),Arbeitszeiten!$BG$12),0)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ref="P49:P51" si="77">INT(O49/60)</f>
        <v>0</v>
      </c>
      <c r="Q49" s="160">
        <f t="shared" ref="Q49:Q51" si="78">ROUND(MOD(O49,60),0)</f>
        <v>0</v>
      </c>
      <c r="R49" s="625">
        <f>IF(A49&gt;" ",Arbeitszeiten!$BJ$12,0)</f>
        <v>0</v>
      </c>
      <c r="S49" s="625">
        <f>IF(A49&gt;" ",Arbeitszeiten!$BK$12,0)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26</v>
      </c>
      <c r="D50" s="337">
        <f t="shared" si="60"/>
        <v>26</v>
      </c>
      <c r="E50" s="627">
        <f>IF($A50&gt;" ",Arbeitszeiten!BB13,)</f>
        <v>0</v>
      </c>
      <c r="F50" s="628">
        <f>IF($A50&gt;" ",Arbeitszeiten!BC13,)</f>
        <v>0</v>
      </c>
      <c r="G50" s="627">
        <f>IF($A50&gt;" ",Arbeitszeiten!BD13,)</f>
        <v>0</v>
      </c>
      <c r="H50" s="629">
        <f>IF($A50&gt;" ",Arbeitszeiten!BE13,)</f>
        <v>0</v>
      </c>
      <c r="I50" s="739">
        <f>IF($A50&gt;" ",IF(Arbeitszeiten!$BH$13=0,IF(K50&gt;540,0,0),Arbeitszeiten!$BF$13),0)</f>
        <v>0</v>
      </c>
      <c r="J50" s="740">
        <f>IF($A50&gt;" ",IF(Arbeitszeiten!$BH$13=0,IF(AND(K50&gt;360,K50&lt;=540),0,),Arbeitszeiten!$BG$13),0)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si="77"/>
        <v>0</v>
      </c>
      <c r="Q50" s="160">
        <f t="shared" si="78"/>
        <v>0</v>
      </c>
      <c r="R50" s="625">
        <f>IF(A50&gt;" ",Arbeitszeiten!$BJ$13,0)</f>
        <v>0</v>
      </c>
      <c r="S50" s="625">
        <f>IF(A50&gt;" ",Arbeitszeiten!$BK$13,0)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27</v>
      </c>
      <c r="D51" s="337">
        <f t="shared" si="60"/>
        <v>27</v>
      </c>
      <c r="E51" s="627">
        <f>IF($A51&gt;" ",Arbeitszeiten!BB14,)</f>
        <v>0</v>
      </c>
      <c r="F51" s="628">
        <f>IF($A51&gt;" ",Arbeitszeiten!BC14,)</f>
        <v>0</v>
      </c>
      <c r="G51" s="627">
        <f>IF($A51&gt;" ",Arbeitszeiten!BD14,)</f>
        <v>0</v>
      </c>
      <c r="H51" s="629">
        <f>IF($A51&gt;" ",Arbeitszeiten!BE14,)</f>
        <v>0</v>
      </c>
      <c r="I51" s="739">
        <f>IF($A51&gt;" ",IF(Arbeitszeiten!$BH$14=0,IF(K51&gt;540,0,0),Arbeitszeiten!$BF$14),0)</f>
        <v>0</v>
      </c>
      <c r="J51" s="740">
        <f>IF($A51&gt;" ",IF(Arbeitszeiten!$BH$14=0,IF(AND(K51&gt;360,K51&lt;=540),0,),Arbeitszeiten!$BG$14),0)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",Arbeitszeiten!$BJ$14,0)</f>
        <v>0</v>
      </c>
      <c r="S51" s="625">
        <f>IF(A51&gt;" ",Arbeitszeiten!$BK$14,0)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28</v>
      </c>
      <c r="D55" s="337">
        <f t="shared" ref="D55:D61" si="79">IF($G$5=0," ",IF(C55=0," ",C55))</f>
        <v>28</v>
      </c>
      <c r="E55" s="627">
        <f>IF($A55&gt;" ",Arbeitszeiten!BB8,)</f>
        <v>0</v>
      </c>
      <c r="F55" s="628">
        <f>IF($A55&gt;" ",Arbeitszeiten!BC8,)</f>
        <v>0</v>
      </c>
      <c r="G55" s="627">
        <f>IF($A55&gt;" ",Arbeitszeiten!BD8,)</f>
        <v>0</v>
      </c>
      <c r="H55" s="629">
        <f>IF($A55&gt;" ",Arbeitszeiten!BE8,)</f>
        <v>0</v>
      </c>
      <c r="I55" s="739">
        <f>IF($A55&gt;" ",IF(Arbeitszeiten!$BH$8=0,IF(K55&gt;540,0,0),Arbeitszeiten!$BF$8),0)</f>
        <v>0</v>
      </c>
      <c r="J55" s="740">
        <f>IF($A55&gt;" ",IF(Arbeitszeiten!$BH$8=0,IF(AND(K55&gt;360,K55&lt;=540),0,),Arbeitszeiten!$BG$8),0)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8" si="83">INT(O55/60)</f>
        <v>0</v>
      </c>
      <c r="Q55" s="160">
        <f t="shared" ref="Q55:Q58" si="84">ROUND(MOD(O55,60),0)</f>
        <v>0</v>
      </c>
      <c r="R55" s="625">
        <f>IF(A55&gt;" ",Arbeitszeiten!$BJ$8,0)</f>
        <v>0</v>
      </c>
      <c r="S55" s="625">
        <f>IF(A55&gt;" ",Arbeitszeiten!$BK$8,0)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29</v>
      </c>
      <c r="D56" s="337">
        <f t="shared" si="79"/>
        <v>29</v>
      </c>
      <c r="E56" s="627">
        <f>IF($A56&gt;" ",Arbeitszeiten!BB9,)</f>
        <v>0</v>
      </c>
      <c r="F56" s="628">
        <f>IF($A56&gt;" ",Arbeitszeiten!BC9,)</f>
        <v>0</v>
      </c>
      <c r="G56" s="627">
        <f>IF($A56&gt;" ",Arbeitszeiten!BD9,)</f>
        <v>0</v>
      </c>
      <c r="H56" s="629">
        <f>IF($A56&gt;" ",Arbeitszeiten!BE9,)</f>
        <v>0</v>
      </c>
      <c r="I56" s="739">
        <f>IF($A56&gt;" ",IF(Arbeitszeiten!$BH$9=0,IF(K56&gt;540,0,0),Arbeitszeiten!$BF$9),0)</f>
        <v>0</v>
      </c>
      <c r="J56" s="740">
        <f>IF($A56&gt;" ",IF(Arbeitszeiten!$BH$9=0,IF(AND(K56&gt;360,K56&lt;=540),0,),Arbeitszeiten!$BG$9),0)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",Arbeitszeiten!$BJ$9,0)</f>
        <v>0</v>
      </c>
      <c r="S56" s="625">
        <f>IF(A56&gt;" ",Arbeitszeiten!$BK$9,0)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30</v>
      </c>
      <c r="D57" s="337">
        <f t="shared" si="79"/>
        <v>30</v>
      </c>
      <c r="E57" s="627">
        <f>IF($A57&gt;" ",Arbeitszeiten!BB10,)</f>
        <v>0</v>
      </c>
      <c r="F57" s="628">
        <f>IF($A57&gt;" ",Arbeitszeiten!BC10,)</f>
        <v>0</v>
      </c>
      <c r="G57" s="627">
        <f>IF($A57&gt;" ",Arbeitszeiten!BD10,)</f>
        <v>0</v>
      </c>
      <c r="H57" s="629">
        <f>IF($A57&gt;" ",Arbeitszeiten!BE10,)</f>
        <v>0</v>
      </c>
      <c r="I57" s="739">
        <f>IF($A57&gt;" ",IF(Arbeitszeiten!$BH$10=0,IF(K57&gt;540,0,0),Arbeitszeiten!$BF$10),0)</f>
        <v>0</v>
      </c>
      <c r="J57" s="740">
        <f>IF($A57&gt;" ",IF(Arbeitszeiten!$BH$10=0,IF(AND(K57&gt;360,K57&lt;=540),0,),Arbeitszeiten!$BG$10),0)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",Arbeitszeiten!$BJ$10,0)</f>
        <v>0</v>
      </c>
      <c r="S57" s="625">
        <f>IF(A57&gt;" ",Arbeitszeiten!$BK$10,0)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31</v>
      </c>
      <c r="D58" s="337">
        <f t="shared" si="79"/>
        <v>31</v>
      </c>
      <c r="E58" s="627">
        <f>IF($A58&gt;" ",Arbeitszeiten!BB11,)</f>
        <v>0</v>
      </c>
      <c r="F58" s="628">
        <f>IF($A58&gt;" ",Arbeitszeiten!BC11,)</f>
        <v>0</v>
      </c>
      <c r="G58" s="627">
        <f>IF($A58&gt;" ",Arbeitszeiten!BD11,)</f>
        <v>0</v>
      </c>
      <c r="H58" s="629">
        <f>IF($A58&gt;" ",Arbeitszeiten!BE11,)</f>
        <v>0</v>
      </c>
      <c r="I58" s="739">
        <f>IF($A58&gt;" ",IF(Arbeitszeiten!$BH$11=0,IF(K58&gt;540,0,0),Arbeitszeiten!$BF$11),0)</f>
        <v>0</v>
      </c>
      <c r="J58" s="740">
        <f>IF($A58&gt;" ",IF(Arbeitszeiten!$BH$11=0,IF(AND(K58&gt;360,K58&lt;=540),0,),Arbeitszeiten!$BG$11),0)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",Arbeitszeiten!$BJ$11,0)</f>
        <v>0</v>
      </c>
      <c r="S58" s="625">
        <f>IF(A58&gt;" ",Arbeitszeiten!$BK$11,0)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 xml:space="preserve"> </v>
      </c>
      <c r="B59" s="392"/>
      <c r="C59" s="143">
        <f t="shared" si="93"/>
        <v>0</v>
      </c>
      <c r="D59" s="337" t="str">
        <f t="shared" si="79"/>
        <v xml:space="preserve"> </v>
      </c>
      <c r="E59" s="627">
        <f>IF($A59&gt;" ",Arbeitszeiten!BB12,)</f>
        <v>0</v>
      </c>
      <c r="F59" s="628">
        <f>IF($A59&gt;" ",Arbeitszeiten!BC12,)</f>
        <v>0</v>
      </c>
      <c r="G59" s="627">
        <f>IF($A59&gt;" ",Arbeitszeiten!BD12,)</f>
        <v>0</v>
      </c>
      <c r="H59" s="629">
        <f>IF($A59&gt;" ",Arbeitszeiten!BE12,)</f>
        <v>0</v>
      </c>
      <c r="I59" s="739">
        <f>IF($A59&gt;" ",IF(Arbeitszeiten!$BH$12=0,IF(K59&gt;540,0,0),Arbeitszeiten!$BF$12),0)</f>
        <v>0</v>
      </c>
      <c r="J59" s="740">
        <f>IF($A59&gt;" ",IF(Arbeitszeiten!$BH$12=0,IF(AND(K59&gt;360,K59&lt;=540),0,),Arbeitszeiten!$BG$12),0)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ref="P59:P61" si="96">INT(O59/60)</f>
        <v>0</v>
      </c>
      <c r="Q59" s="160">
        <f t="shared" ref="Q59:Q61" si="97">ROUND(MOD(O59,60),0)</f>
        <v>0</v>
      </c>
      <c r="R59" s="625">
        <f>IF(A59&gt;" ",Arbeitszeiten!$BJ$12,0)</f>
        <v>0</v>
      </c>
      <c r="S59" s="625">
        <f>IF(A59&gt;" ",Arbeitszeiten!$BK$12,0)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 xml:space="preserve"> </v>
      </c>
      <c r="B60" s="405"/>
      <c r="C60" s="143">
        <f t="shared" si="93"/>
        <v>0</v>
      </c>
      <c r="D60" s="337" t="str">
        <f t="shared" si="79"/>
        <v xml:space="preserve"> </v>
      </c>
      <c r="E60" s="627">
        <f>IF($A60&gt;" ",Arbeitszeiten!BB13,)</f>
        <v>0</v>
      </c>
      <c r="F60" s="628">
        <f>IF($A60&gt;" ",Arbeitszeiten!BC13,)</f>
        <v>0</v>
      </c>
      <c r="G60" s="627">
        <f>IF($A60&gt;" ",Arbeitszeiten!BD13,)</f>
        <v>0</v>
      </c>
      <c r="H60" s="629">
        <f>IF($A60&gt;" ",Arbeitszeiten!BE13,)</f>
        <v>0</v>
      </c>
      <c r="I60" s="739">
        <f>IF($A60&gt;" ",IF(Arbeitszeiten!$BH$13=0,IF(K60&gt;540,0,0),Arbeitszeiten!$BF$13),0)</f>
        <v>0</v>
      </c>
      <c r="J60" s="740">
        <f>IF($A60&gt;" ",IF(Arbeitszeiten!$BH$13=0,IF(AND(K60&gt;360,K60&lt;=540),0,),Arbeitszeiten!$BG$13),0)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si="96"/>
        <v>0</v>
      </c>
      <c r="Q60" s="160">
        <f t="shared" si="97"/>
        <v>0</v>
      </c>
      <c r="R60" s="625">
        <f>IF(A60&gt;" ",Arbeitszeiten!$BJ$13,0)</f>
        <v>0</v>
      </c>
      <c r="S60" s="625">
        <f>IF(A60&gt;" ",Arbeitszeiten!$BK$13,0)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 xml:space="preserve"> </v>
      </c>
      <c r="B61" s="405"/>
      <c r="C61" s="143">
        <f t="shared" si="93"/>
        <v>0</v>
      </c>
      <c r="D61" s="337" t="str">
        <f t="shared" si="79"/>
        <v xml:space="preserve"> </v>
      </c>
      <c r="E61" s="627">
        <f>IF($A61&gt;" ",Arbeitszeiten!BB14,)</f>
        <v>0</v>
      </c>
      <c r="F61" s="628">
        <f>IF($A61&gt;" ",Arbeitszeiten!BC14,)</f>
        <v>0</v>
      </c>
      <c r="G61" s="627">
        <f>IF($A61&gt;" ",Arbeitszeiten!BD14,)</f>
        <v>0</v>
      </c>
      <c r="H61" s="629">
        <f>IF($A61&gt;" ",Arbeitszeiten!BE14,)</f>
        <v>0</v>
      </c>
      <c r="I61" s="739">
        <f>IF($A61&gt;" ",IF(Arbeitszeiten!$BH$14=0,IF(K61&gt;540,0,0),Arbeitszeiten!$BF$14),0)</f>
        <v>0</v>
      </c>
      <c r="J61" s="740">
        <f>IF($A61&gt;" ",IF(Arbeitszeiten!$BH$14=0,IF(AND(K61&gt;360,K61&lt;=540),0,),Arbeitszeiten!$BG$14),0)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",Arbeitszeiten!$BJ$14,0)</f>
        <v>0</v>
      </c>
      <c r="S61" s="625">
        <f>IF(A61&gt;" ",Arbeitszeiten!$BK$14,0)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151"/>
      <c r="Q62" s="151"/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151"/>
      <c r="Q63" s="151"/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98">IF($G$5=0," ",IF(C65=0," ",C65))</f>
        <v xml:space="preserve"> </v>
      </c>
      <c r="E65" s="627">
        <f>IF($A65&gt;" ",Arbeitszeiten!BB8,)</f>
        <v>0</v>
      </c>
      <c r="F65" s="628">
        <f>IF($A65&gt;" ",Arbeitszeiten!BC8,)</f>
        <v>0</v>
      </c>
      <c r="G65" s="627">
        <f>IF($A65&gt;" ",Arbeitszeiten!BD8,)</f>
        <v>0</v>
      </c>
      <c r="H65" s="629">
        <f>IF($A65&gt;" ",Arbeitszeiten!BE8,)</f>
        <v>0</v>
      </c>
      <c r="I65" s="739">
        <f>IF($A65&gt;" ",IF(Arbeitszeiten!$BH$8=0,IF(K65&gt;540,0,0),Arbeitszeiten!$BF$8),0)</f>
        <v>0</v>
      </c>
      <c r="J65" s="740">
        <f>IF($A65&gt;" ",IF(Arbeitszeiten!$BH$8=0,IF(AND(K65&gt;360,K65&lt;=540),0,),Arbeitszeiten!$BG$8),0)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8" si="102">INT(O65/60)</f>
        <v>0</v>
      </c>
      <c r="Q65" s="160">
        <f t="shared" ref="Q65:Q68" si="103">ROUND(MOD(O65,60),0)</f>
        <v>0</v>
      </c>
      <c r="R65" s="625">
        <f>IF(A65&gt;" ",Arbeitszeiten!$BJ$8,0)</f>
        <v>0</v>
      </c>
      <c r="S65" s="625">
        <f>IF(A65&gt;" ",Arbeitszeiten!$BK$8,0)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2">IF((C65+1)&gt;AnzahlTage,0,IF(C65+1&lt;7,0,C65+1))</f>
        <v>0</v>
      </c>
      <c r="D66" s="337" t="str">
        <f t="shared" si="98"/>
        <v xml:space="preserve"> </v>
      </c>
      <c r="E66" s="627">
        <f>IF($A66&gt;" ",Arbeitszeiten!BB9,)</f>
        <v>0</v>
      </c>
      <c r="F66" s="628">
        <f>IF($A66&gt;" ",Arbeitszeiten!BC9,)</f>
        <v>0</v>
      </c>
      <c r="G66" s="627">
        <f>IF($A66&gt;" ",Arbeitszeiten!BD9,)</f>
        <v>0</v>
      </c>
      <c r="H66" s="629">
        <f>IF($A66&gt;" ",Arbeitszeiten!BE9,)</f>
        <v>0</v>
      </c>
      <c r="I66" s="739">
        <f>IF($A66&gt;" ",IF(Arbeitszeiten!$BH$9=0,IF(K66&gt;540,0,0),Arbeitszeiten!$BF$9),0)</f>
        <v>0</v>
      </c>
      <c r="J66" s="740">
        <f>IF($A66&gt;" ",IF(Arbeitszeiten!$BH$9=0,IF(AND(K66&gt;360,K66&lt;=540),0,),Arbeitszeiten!$BG$9),0)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",Arbeitszeiten!$BJ$9,0)</f>
        <v>0</v>
      </c>
      <c r="S66" s="625">
        <f>IF(A66&gt;" ",Arbeitszeiten!$BK$9,0)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",Arbeitszeiten!BB10,)</f>
        <v>0</v>
      </c>
      <c r="F67" s="628">
        <f>IF($A67&gt;" ",Arbeitszeiten!BC10,)</f>
        <v>0</v>
      </c>
      <c r="G67" s="627">
        <f>IF($A67&gt;" ",Arbeitszeiten!BD10,)</f>
        <v>0</v>
      </c>
      <c r="H67" s="629">
        <f>IF($A67&gt;" ",Arbeitszeiten!BE10,)</f>
        <v>0</v>
      </c>
      <c r="I67" s="739">
        <f>IF($A67&gt;" ",IF(Arbeitszeiten!$BH$10=0,IF(K67&gt;540,0,0),Arbeitszeiten!$BF$10),0)</f>
        <v>0</v>
      </c>
      <c r="J67" s="740">
        <f>IF($A67&gt;" ",IF(Arbeitszeiten!$BH$10=0,IF(AND(K67&gt;360,K67&lt;=540),0,),Arbeitszeiten!$BG$10),0)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",Arbeitszeiten!$BJ$10,0)</f>
        <v>0</v>
      </c>
      <c r="S67" s="625">
        <f>IF(A67&gt;" ",Arbeitszeiten!$BK$10,0)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",Arbeitszeiten!BB11,)</f>
        <v>0</v>
      </c>
      <c r="F68" s="628">
        <f>IF($A68&gt;" ",Arbeitszeiten!BC11,)</f>
        <v>0</v>
      </c>
      <c r="G68" s="627">
        <f>IF($A68&gt;" ",Arbeitszeiten!BD11,)</f>
        <v>0</v>
      </c>
      <c r="H68" s="629">
        <f>IF($A68&gt;" ",Arbeitszeiten!BE11,)</f>
        <v>0</v>
      </c>
      <c r="I68" s="739">
        <f>IF($A68&gt;" ",IF(Arbeitszeiten!$BH$11=0,IF(K68&gt;540,0,0),Arbeitszeiten!$BF$11),0)</f>
        <v>0</v>
      </c>
      <c r="J68" s="740">
        <f>IF($A68&gt;" ",IF(Arbeitszeiten!$BH$11=0,IF(AND(K68&gt;360,K68&lt;=540),0,),Arbeitszeiten!$BG$11),0)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",Arbeitszeiten!$BJ$11,0)</f>
        <v>0</v>
      </c>
      <c r="S68" s="625">
        <f>IF(A68&gt;" ",Arbeitszeiten!$BK$11,0)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",Arbeitszeiten!BB12,)</f>
        <v>0</v>
      </c>
      <c r="F69" s="628">
        <f>IF($A69&gt;" ",Arbeitszeiten!BC12,)</f>
        <v>0</v>
      </c>
      <c r="G69" s="627">
        <f>IF($A69&gt;" ",Arbeitszeiten!BD12,)</f>
        <v>0</v>
      </c>
      <c r="H69" s="629">
        <f>IF($A69&gt;" ",Arbeitszeiten!BE12,)</f>
        <v>0</v>
      </c>
      <c r="I69" s="739">
        <f>IF($A69&gt;" ",IF(Arbeitszeiten!$BH$12=0,IF(K69&gt;540,0,0),Arbeitszeiten!$BF$12),0)</f>
        <v>0</v>
      </c>
      <c r="J69" s="740">
        <f>IF($A69&gt;" ",IF(Arbeitszeiten!$BH$12=0,IF(AND(K69&gt;360,K69&lt;=540),0,),Arbeitszeiten!$BG$12),0)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ref="P69:P71" si="115">INT(O69/60)</f>
        <v>0</v>
      </c>
      <c r="Q69" s="160">
        <f t="shared" ref="Q69:Q71" si="116">ROUND(MOD(O69,60),0)</f>
        <v>0</v>
      </c>
      <c r="R69" s="625">
        <f>IF(A69&gt;" ",Arbeitszeiten!$BJ$12,0)</f>
        <v>0</v>
      </c>
      <c r="S69" s="625">
        <f>IF(A69&gt;" ",Arbeitszeiten!$BK$12,0)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",Arbeitszeiten!BB13,)</f>
        <v>0</v>
      </c>
      <c r="F70" s="628">
        <f>IF($A70&gt;" ",Arbeitszeiten!BC13,)</f>
        <v>0</v>
      </c>
      <c r="G70" s="627">
        <f>IF($A70&gt;" ",Arbeitszeiten!BD13,)</f>
        <v>0</v>
      </c>
      <c r="H70" s="629">
        <f>IF($A70&gt;" ",Arbeitszeiten!BE13,)</f>
        <v>0</v>
      </c>
      <c r="I70" s="739">
        <f>IF($A70&gt;" ",IF(Arbeitszeiten!$BH$13=0,IF(K70&gt;540,0,0),Arbeitszeiten!$BF$13),0)</f>
        <v>0</v>
      </c>
      <c r="J70" s="740">
        <f>IF($A70&gt;" ",IF(Arbeitszeiten!$BH$13=0,IF(AND(K70&gt;360,K70&lt;=540),0,),Arbeitszeiten!$BG$13),0)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si="115"/>
        <v>0</v>
      </c>
      <c r="Q70" s="160">
        <f t="shared" si="116"/>
        <v>0</v>
      </c>
      <c r="R70" s="625">
        <f>IF(A70&gt;" ",Arbeitszeiten!$BJ$13,0)</f>
        <v>0</v>
      </c>
      <c r="S70" s="625">
        <f>IF(A70&gt;" ",Arbeitszeiten!$BK$13,0)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",Arbeitszeiten!BB14,)</f>
        <v>0</v>
      </c>
      <c r="F71" s="628">
        <f>IF($A71&gt;" ",Arbeitszeiten!BC14,)</f>
        <v>0</v>
      </c>
      <c r="G71" s="627">
        <f>IF($A71&gt;" ",Arbeitszeiten!BD14,)</f>
        <v>0</v>
      </c>
      <c r="H71" s="629">
        <f>IF($A71&gt;" ",Arbeitszeiten!BE14,)</f>
        <v>0</v>
      </c>
      <c r="I71" s="739">
        <f>IF($A71&gt;" ",IF(Arbeitszeiten!$BH$14=0,IF(K71&gt;540,0,0),Arbeitszeiten!$BF$14),0)</f>
        <v>0</v>
      </c>
      <c r="J71" s="740">
        <f>IF($A71&gt;" ",IF(Arbeitszeiten!$BH$14=0,IF(AND(K71&gt;360,K71&lt;=540),0,),Arbeitszeiten!$BG$14),0)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",Arbeitszeiten!$BJ$14,0)</f>
        <v>0</v>
      </c>
      <c r="S71" s="625">
        <f>IF(A71&gt;" ",Arbeitszeiten!$BK$14,0)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7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7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7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8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8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IF(Übersicht!K16="+",Übersicht!L16,)</f>
        <v>0</v>
      </c>
      <c r="O81" s="471">
        <f>(N81*60)+R81</f>
        <v>0</v>
      </c>
      <c r="P81" s="472"/>
      <c r="Q81" s="473"/>
      <c r="R81" s="470">
        <f>IF(Übersicht!K16="+",Übersicht!M16,)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IF(Übersicht!K16="-",Übersicht!L16,)</f>
        <v>0</v>
      </c>
      <c r="O83" s="471">
        <f>(N83*60)+R83</f>
        <v>0</v>
      </c>
      <c r="P83" s="472"/>
      <c r="Q83" s="473"/>
      <c r="R83" s="470">
        <f>IF(Übersicht!K16="-",Übersicht!M16,)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19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19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19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19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19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19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19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19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19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19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19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19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G5:I5"/>
    <mergeCell ref="J5:M5"/>
    <mergeCell ref="G6:I6"/>
    <mergeCell ref="J6:M6"/>
    <mergeCell ref="I9:J9"/>
    <mergeCell ref="M9:N9"/>
    <mergeCell ref="E10:H10"/>
    <mergeCell ref="I10:J10"/>
    <mergeCell ref="M10:N10"/>
    <mergeCell ref="P10:Q10"/>
    <mergeCell ref="R10:S10"/>
    <mergeCell ref="AC9:AC13"/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R9:S9"/>
  </mergeCells>
  <conditionalFormatting sqref="Z15:Z19 Z24:Z29 Z34:Z39 Z44:Z49 Z54:Z59 Z64 Z77 M94">
    <cfRule type="cellIs" dxfId="55" priority="4" stopIfTrue="1" operator="equal">
      <formula>"-"</formula>
    </cfRule>
  </conditionalFormatting>
  <conditionalFormatting sqref="AA15:AA19 AA24:AA29 AA34:AA39 AA44:AA49 AA54:AA59 AA64 AA77">
    <cfRule type="expression" dxfId="54" priority="5" stopIfTrue="1">
      <formula>Z15="-"</formula>
    </cfRule>
  </conditionalFormatting>
  <conditionalFormatting sqref="AB15:AB19 AB24:AB29 AB34:AB39 AB44:AB49 AB54:AB59 AB64 AB77">
    <cfRule type="expression" dxfId="53" priority="6" stopIfTrue="1">
      <formula>Z15="-"</formula>
    </cfRule>
  </conditionalFormatting>
  <conditionalFormatting sqref="N94:R94">
    <cfRule type="expression" dxfId="52" priority="7" stopIfTrue="1">
      <formula>$M$94="-"</formula>
    </cfRule>
  </conditionalFormatting>
  <conditionalFormatting sqref="Z65:Z69 Z74">
    <cfRule type="cellIs" dxfId="51" priority="1" stopIfTrue="1" operator="equal">
      <formula>"-"</formula>
    </cfRule>
  </conditionalFormatting>
  <conditionalFormatting sqref="AA65:AA69 AA74">
    <cfRule type="expression" dxfId="50" priority="2" stopIfTrue="1">
      <formula>Z65="-"</formula>
    </cfRule>
  </conditionalFormatting>
  <conditionalFormatting sqref="AB65:AB69 AB74">
    <cfRule type="expression" dxfId="49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CW185"/>
  <sheetViews>
    <sheetView showGridLines="0" zoomScale="115" zoomScaleNormal="120" workbookViewId="0">
      <pane ySplit="14" topLeftCell="A15" activePane="bottomLeft" state="frozen"/>
      <selection pane="bottomLeft" activeCell="I19" sqref="I19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28" hidden="1" customWidth="1" outlineLevel="1"/>
    <col min="3" max="3" width="6.7109375" style="129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46" hidden="1" customWidth="1" outlineLevel="1"/>
    <col min="12" max="12" width="8" style="129" hidden="1" customWidth="1" outlineLevel="1"/>
    <col min="13" max="13" width="5.140625" style="2" customWidth="1" collapsed="1"/>
    <col min="14" max="14" width="5.140625" style="2" customWidth="1"/>
    <col min="15" max="15" width="8.7109375" style="146" hidden="1" customWidth="1" outlineLevel="1"/>
    <col min="16" max="16" width="6.42578125" style="146" hidden="1" customWidth="1" outlineLevel="1"/>
    <col min="17" max="17" width="5.5703125" style="146" hidden="1" customWidth="1" outlineLevel="1"/>
    <col min="18" max="18" width="5.140625" style="2" customWidth="1" collapsed="1"/>
    <col min="19" max="19" width="5.140625" style="2" customWidth="1"/>
    <col min="20" max="20" width="3.42578125" style="102" hidden="1" customWidth="1" outlineLevel="1"/>
    <col min="21" max="21" width="4" style="102" hidden="1" customWidth="1" outlineLevel="1"/>
    <col min="22" max="22" width="6.5703125" style="107" hidden="1" customWidth="1" outlineLevel="1"/>
    <col min="23" max="25" width="6.28515625" style="146" hidden="1" customWidth="1" outlineLevel="1"/>
    <col min="26" max="26" width="3.5703125" style="2" customWidth="1" collapsed="1"/>
    <col min="27" max="27" width="4.42578125" style="2" customWidth="1"/>
    <col min="28" max="28" width="6.42578125" style="2" customWidth="1"/>
    <col min="29" max="29" width="1.5703125" style="648" customWidth="1"/>
    <col min="30" max="30" width="23.42578125" style="1" customWidth="1"/>
    <col min="31" max="31" width="3.85546875" style="3" hidden="1" customWidth="1"/>
    <col min="32" max="32" width="13.28515625" style="3" hidden="1" customWidth="1"/>
    <col min="33" max="33" width="12.7109375" style="3" hidden="1" customWidth="1"/>
    <col min="34" max="34" width="12.85546875" style="4" hidden="1" customWidth="1"/>
    <col min="35" max="35" width="6.85546875" style="5" hidden="1" customWidth="1"/>
    <col min="36" max="36" width="13" style="6" hidden="1" customWidth="1"/>
    <col min="37" max="37" width="9.140625" style="3" hidden="1" customWidth="1"/>
    <col min="38" max="38" width="13.140625" style="3" hidden="1" customWidth="1"/>
    <col min="39" max="40" width="11.42578125" style="5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7" ht="12.95" customHeight="1" x14ac:dyDescent="0.2">
      <c r="D1" s="50"/>
      <c r="G1" s="96" t="s">
        <v>79</v>
      </c>
      <c r="H1" s="2" t="s">
        <v>59</v>
      </c>
    </row>
    <row r="2" spans="1:47" ht="6.75" customHeight="1" x14ac:dyDescent="0.2">
      <c r="D2" s="50"/>
      <c r="G2" s="96"/>
    </row>
    <row r="3" spans="1:47" ht="12.95" customHeight="1" x14ac:dyDescent="0.2">
      <c r="A3" s="477">
        <f>Übersicht!$I$6</f>
        <v>0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47" s="88" customFormat="1" ht="10.5" x14ac:dyDescent="0.2">
      <c r="A4" s="285" t="str">
        <f>IF(A3=0,"é"," ")</f>
        <v>é</v>
      </c>
      <c r="B4" s="286" t="str">
        <f>IF(B3=0," Anstellungsträger eintragen"," ")</f>
        <v xml:space="preserve"> Anstellungsträger eintragen</v>
      </c>
      <c r="C4" s="286" t="str">
        <f>IF(C3=0," Anstellungsträger eintragen"," ")</f>
        <v xml:space="preserve"> Anstellungsträger eintragen</v>
      </c>
      <c r="D4" s="286" t="str">
        <f>IF(A3=0," Anstellungsträger eintragen"," ")</f>
        <v xml:space="preserve"> Anstellungsträger eintragen</v>
      </c>
      <c r="K4" s="270"/>
      <c r="L4" s="271"/>
      <c r="O4" s="185"/>
      <c r="P4" s="185"/>
      <c r="Q4" s="185"/>
      <c r="T4" s="272"/>
      <c r="U4" s="272"/>
      <c r="V4" s="273"/>
      <c r="W4" s="185"/>
      <c r="X4" s="185"/>
      <c r="Y4" s="185"/>
      <c r="AC4" s="649"/>
      <c r="AE4" s="274"/>
      <c r="AF4" s="274"/>
      <c r="AG4" s="274"/>
      <c r="AH4" s="275"/>
      <c r="AI4" s="276"/>
      <c r="AJ4" s="277"/>
      <c r="AK4" s="274"/>
      <c r="AL4" s="274"/>
      <c r="AM4" s="276"/>
      <c r="AN4" s="276"/>
    </row>
    <row r="5" spans="1:47" s="8" customFormat="1" ht="14.45" customHeight="1" x14ac:dyDescent="0.2">
      <c r="A5" s="7"/>
      <c r="B5" s="130"/>
      <c r="C5" s="131"/>
      <c r="F5" s="9" t="s">
        <v>0</v>
      </c>
      <c r="G5" s="804" t="s">
        <v>53</v>
      </c>
      <c r="H5" s="805"/>
      <c r="I5" s="806"/>
      <c r="J5" s="804">
        <f>Übersicht!$B$11</f>
        <v>2018</v>
      </c>
      <c r="K5" s="805"/>
      <c r="L5" s="805"/>
      <c r="M5" s="806"/>
      <c r="O5" s="168"/>
      <c r="P5" s="168"/>
      <c r="Q5" s="168"/>
      <c r="R5" s="2"/>
      <c r="S5" s="2"/>
      <c r="T5" s="102"/>
      <c r="U5" s="102"/>
      <c r="V5" s="107"/>
      <c r="W5" s="146"/>
      <c r="X5" s="146"/>
      <c r="Y5" s="146"/>
      <c r="Z5" s="10" t="s">
        <v>1</v>
      </c>
      <c r="AA5" s="476">
        <f>Übersicht!$I$4</f>
        <v>0</v>
      </c>
      <c r="AB5" s="11"/>
      <c r="AC5" s="650"/>
      <c r="AD5" s="12"/>
      <c r="AE5" s="13"/>
      <c r="AF5" s="13"/>
      <c r="AG5" s="13"/>
      <c r="AH5" s="14"/>
      <c r="AI5" s="15"/>
      <c r="AJ5" s="16"/>
      <c r="AK5" s="13"/>
      <c r="AL5" s="13"/>
      <c r="AM5" s="15"/>
      <c r="AN5" s="15"/>
    </row>
    <row r="6" spans="1:47" s="8" customFormat="1" ht="12.95" customHeight="1" x14ac:dyDescent="0.2">
      <c r="A6" s="7"/>
      <c r="B6" s="130" t="s">
        <v>2</v>
      </c>
      <c r="C6" s="131"/>
      <c r="F6" s="287" t="str">
        <f>IF(G5=0,"Monat eintragen"," ")</f>
        <v xml:space="preserve"> </v>
      </c>
      <c r="G6" s="807" t="s">
        <v>3</v>
      </c>
      <c r="H6" s="807"/>
      <c r="I6" s="807"/>
      <c r="J6" s="807" t="s">
        <v>4</v>
      </c>
      <c r="K6" s="807"/>
      <c r="L6" s="807"/>
      <c r="M6" s="807"/>
      <c r="N6" s="299" t="str">
        <f>IF(J5=0,"Jahr eintragen"," ")</f>
        <v xml:space="preserve"> </v>
      </c>
      <c r="O6" s="168"/>
      <c r="P6" s="168"/>
      <c r="Q6" s="168"/>
      <c r="T6" s="280"/>
      <c r="U6" s="280"/>
      <c r="V6" s="281"/>
      <c r="W6" s="168"/>
      <c r="X6" s="168"/>
      <c r="Y6" s="168"/>
      <c r="Z6" s="282"/>
      <c r="AA6" s="286" t="str">
        <f>IF(AA5=0,"Name eintragen"," ")</f>
        <v>Name eintragen</v>
      </c>
      <c r="AB6" s="282"/>
      <c r="AC6" s="399"/>
      <c r="AD6" s="283"/>
      <c r="AE6" s="79"/>
      <c r="AF6" s="91"/>
      <c r="AG6" s="15"/>
      <c r="AH6" s="284"/>
      <c r="AI6" s="13"/>
      <c r="AJ6" s="16"/>
      <c r="AK6" s="15"/>
      <c r="AL6" s="13"/>
      <c r="AM6" s="15"/>
      <c r="AN6" s="15"/>
    </row>
    <row r="7" spans="1:47" ht="12.95" customHeight="1" x14ac:dyDescent="0.2">
      <c r="B7" s="132" t="s">
        <v>5</v>
      </c>
      <c r="C7" s="133">
        <f>LOOKUP(G5,Monatslänge)</f>
        <v>30</v>
      </c>
      <c r="E7" s="288"/>
      <c r="F7" s="288"/>
      <c r="G7" s="288"/>
      <c r="H7" s="288"/>
      <c r="I7" s="288"/>
      <c r="J7" s="288"/>
      <c r="K7" s="289"/>
      <c r="L7" s="290"/>
      <c r="M7" s="288"/>
      <c r="N7" s="288"/>
      <c r="O7" s="291"/>
      <c r="P7" s="291"/>
      <c r="Q7" s="291"/>
      <c r="R7" s="288"/>
      <c r="S7" s="288"/>
      <c r="T7" s="292"/>
      <c r="U7" s="292"/>
      <c r="V7" s="293"/>
      <c r="W7" s="291"/>
      <c r="X7" s="291"/>
      <c r="Y7" s="291"/>
      <c r="Z7" s="288"/>
      <c r="AA7" s="294" t="s">
        <v>76</v>
      </c>
      <c r="AB7" s="478">
        <f>Übersicht!$I$8</f>
        <v>0</v>
      </c>
      <c r="AC7" s="651"/>
      <c r="AD7" s="562" t="str">
        <f>"/ "&amp;Übersicht!$N$8&amp;" WoStd."</f>
        <v>/ 39 WoStd.</v>
      </c>
      <c r="AE7" s="17"/>
      <c r="AF7" s="18"/>
      <c r="AG7" s="5"/>
      <c r="AH7" s="19"/>
      <c r="AI7" s="3"/>
      <c r="AK7" s="5"/>
    </row>
    <row r="8" spans="1:47" s="8" customFormat="1" ht="12.95" customHeight="1" x14ac:dyDescent="0.2">
      <c r="A8" s="7"/>
      <c r="B8" s="134" t="s">
        <v>6</v>
      </c>
      <c r="C8" s="163"/>
      <c r="H8" s="295"/>
      <c r="I8" s="278"/>
      <c r="J8" s="278"/>
      <c r="K8" s="279"/>
      <c r="L8" s="131"/>
      <c r="O8" s="168"/>
      <c r="P8" s="168"/>
      <c r="Q8" s="168"/>
      <c r="T8" s="280"/>
      <c r="U8" s="280"/>
      <c r="V8" s="281"/>
      <c r="W8" s="168"/>
      <c r="X8" s="168"/>
      <c r="Y8" s="168"/>
      <c r="AC8" s="652"/>
      <c r="AD8" s="287" t="str">
        <f>IF(AB7=0,"vertragliche Wochenarbeitszeit eintragen"," ")</f>
        <v>vertragliche Wochenarbeitszeit eintragen</v>
      </c>
      <c r="AE8" s="79"/>
      <c r="AF8" s="79"/>
      <c r="AG8" s="91"/>
      <c r="AH8" s="92"/>
      <c r="AI8" s="15"/>
      <c r="AJ8" s="16"/>
      <c r="AK8" s="13"/>
      <c r="AL8" s="13"/>
      <c r="AM8" s="15"/>
      <c r="AN8" s="15"/>
    </row>
    <row r="9" spans="1:47" s="1" customFormat="1" ht="12.95" customHeight="1" x14ac:dyDescent="0.2">
      <c r="A9" s="231" t="s">
        <v>10</v>
      </c>
      <c r="B9" s="135" t="s">
        <v>7</v>
      </c>
      <c r="C9" s="136">
        <f>LOOKUP(G5,Monatsname)</f>
        <v>6</v>
      </c>
      <c r="D9" s="51"/>
      <c r="E9" s="305" t="s">
        <v>60</v>
      </c>
      <c r="F9" s="52"/>
      <c r="G9" s="52"/>
      <c r="H9" s="52"/>
      <c r="I9" s="808" t="s">
        <v>64</v>
      </c>
      <c r="J9" s="809"/>
      <c r="K9" s="247"/>
      <c r="L9" s="157"/>
      <c r="M9" s="795" t="s">
        <v>8</v>
      </c>
      <c r="N9" s="810"/>
      <c r="O9" s="169"/>
      <c r="P9" s="170"/>
      <c r="Q9" s="157"/>
      <c r="R9" s="795" t="s">
        <v>9</v>
      </c>
      <c r="S9" s="796"/>
      <c r="T9" s="108"/>
      <c r="U9" s="108"/>
      <c r="V9" s="115"/>
      <c r="W9" s="182"/>
      <c r="X9" s="183"/>
      <c r="Y9" s="157"/>
      <c r="Z9" s="307"/>
      <c r="AA9" s="51"/>
      <c r="AB9" s="308"/>
      <c r="AC9" s="776" t="s">
        <v>134</v>
      </c>
      <c r="AD9" s="53"/>
      <c r="AE9" s="17"/>
      <c r="AF9" s="17"/>
      <c r="AG9" s="18"/>
      <c r="AH9" s="20"/>
      <c r="AI9" s="5"/>
      <c r="AJ9" s="21"/>
      <c r="AK9" s="22"/>
      <c r="AL9" s="22"/>
      <c r="AM9" s="23"/>
      <c r="AN9" s="23"/>
    </row>
    <row r="10" spans="1:47" s="86" customFormat="1" ht="12.95" customHeight="1" x14ac:dyDescent="0.2">
      <c r="A10" s="591"/>
      <c r="B10" s="595" t="s">
        <v>11</v>
      </c>
      <c r="C10" s="595"/>
      <c r="D10" s="230"/>
      <c r="E10" s="791" t="s">
        <v>95</v>
      </c>
      <c r="F10" s="797"/>
      <c r="G10" s="797"/>
      <c r="H10" s="797"/>
      <c r="I10" s="798" t="s">
        <v>74</v>
      </c>
      <c r="J10" s="799"/>
      <c r="K10" s="248" t="s">
        <v>14</v>
      </c>
      <c r="L10" s="137"/>
      <c r="M10" s="800" t="s">
        <v>71</v>
      </c>
      <c r="N10" s="801"/>
      <c r="O10" s="171" t="s">
        <v>62</v>
      </c>
      <c r="P10" s="786" t="s">
        <v>62</v>
      </c>
      <c r="Q10" s="787"/>
      <c r="R10" s="802" t="s">
        <v>63</v>
      </c>
      <c r="S10" s="803"/>
      <c r="T10" s="109"/>
      <c r="U10" s="109"/>
      <c r="V10" s="116"/>
      <c r="W10" s="184" t="s">
        <v>70</v>
      </c>
      <c r="X10" s="137"/>
      <c r="Y10" s="137"/>
      <c r="Z10" s="779" t="s">
        <v>15</v>
      </c>
      <c r="AA10" s="780"/>
      <c r="AB10" s="781"/>
      <c r="AC10" s="777"/>
      <c r="AD10" s="57" t="s">
        <v>80</v>
      </c>
      <c r="AE10" s="17"/>
      <c r="AF10" s="17"/>
      <c r="AG10" s="83"/>
      <c r="AH10" s="84"/>
      <c r="AI10" s="85"/>
      <c r="AJ10" s="21"/>
      <c r="AK10" s="22"/>
      <c r="AL10" s="22"/>
      <c r="AM10" s="85"/>
      <c r="AN10" s="85"/>
    </row>
    <row r="11" spans="1:47" s="7" customFormat="1" ht="12.95" customHeight="1" x14ac:dyDescent="0.15">
      <c r="A11" s="87"/>
      <c r="B11" s="138" t="s">
        <v>16</v>
      </c>
      <c r="C11" s="139">
        <f>LOOKUP(C9,Monat)</f>
        <v>43252</v>
      </c>
      <c r="D11" s="88"/>
      <c r="E11" s="87"/>
      <c r="F11" s="89"/>
      <c r="G11" s="89"/>
      <c r="H11" s="89"/>
      <c r="I11" s="782" t="s">
        <v>75</v>
      </c>
      <c r="J11" s="783"/>
      <c r="K11" s="249" t="s">
        <v>68</v>
      </c>
      <c r="L11" s="158"/>
      <c r="M11" s="784" t="s">
        <v>72</v>
      </c>
      <c r="N11" s="785"/>
      <c r="O11" s="171" t="s">
        <v>13</v>
      </c>
      <c r="P11" s="786" t="s">
        <v>13</v>
      </c>
      <c r="Q11" s="787"/>
      <c r="R11" s="784" t="s">
        <v>81</v>
      </c>
      <c r="S11" s="785"/>
      <c r="T11" s="110"/>
      <c r="U11" s="110"/>
      <c r="V11" s="117"/>
      <c r="W11" s="185" t="s">
        <v>67</v>
      </c>
      <c r="X11" s="158"/>
      <c r="Y11" s="158"/>
      <c r="Z11" s="784" t="s">
        <v>17</v>
      </c>
      <c r="AA11" s="788"/>
      <c r="AB11" s="785"/>
      <c r="AC11" s="777"/>
      <c r="AD11" s="90"/>
      <c r="AE11" s="79"/>
      <c r="AF11" s="79"/>
      <c r="AG11" s="91"/>
      <c r="AH11" s="92"/>
      <c r="AI11" s="30"/>
      <c r="AJ11" s="28"/>
      <c r="AK11" s="29"/>
      <c r="AL11" s="29"/>
      <c r="AM11" s="30"/>
      <c r="AN11" s="30"/>
    </row>
    <row r="12" spans="1:47" s="24" customFormat="1" ht="12.95" customHeight="1" thickBot="1" x14ac:dyDescent="0.25">
      <c r="A12" s="58"/>
      <c r="B12" s="140" t="s">
        <v>18</v>
      </c>
      <c r="C12" s="141">
        <f>LOOKUP(C11,Wochentag)</f>
        <v>6</v>
      </c>
      <c r="D12" s="59"/>
      <c r="E12" s="58"/>
      <c r="F12" s="60"/>
      <c r="G12" s="60"/>
      <c r="H12" s="60"/>
      <c r="I12" s="789" t="s">
        <v>19</v>
      </c>
      <c r="J12" s="790"/>
      <c r="K12" s="250" t="s">
        <v>69</v>
      </c>
      <c r="L12" s="166" t="s">
        <v>73</v>
      </c>
      <c r="M12" s="784" t="s">
        <v>12</v>
      </c>
      <c r="N12" s="785"/>
      <c r="O12" s="172"/>
      <c r="P12" s="173"/>
      <c r="Q12" s="159"/>
      <c r="R12" s="791" t="s">
        <v>65</v>
      </c>
      <c r="S12" s="792"/>
      <c r="T12" s="793" t="s">
        <v>66</v>
      </c>
      <c r="U12" s="793"/>
      <c r="V12" s="794"/>
      <c r="W12" s="186"/>
      <c r="X12" s="159"/>
      <c r="Y12" s="159"/>
      <c r="Z12" s="592"/>
      <c r="AA12" s="56"/>
      <c r="AB12" s="309"/>
      <c r="AC12" s="777"/>
      <c r="AD12" s="61"/>
      <c r="AE12" s="93"/>
      <c r="AF12" s="93"/>
      <c r="AG12" s="94"/>
      <c r="AH12" s="95"/>
      <c r="AI12" s="27"/>
      <c r="AJ12" s="25"/>
      <c r="AK12" s="26"/>
      <c r="AL12" s="26"/>
      <c r="AM12" s="27"/>
      <c r="AN12" s="27"/>
    </row>
    <row r="13" spans="1:47" s="24" customFormat="1" ht="12.95" customHeight="1" x14ac:dyDescent="0.2">
      <c r="A13" s="58"/>
      <c r="B13" s="142"/>
      <c r="C13" s="142"/>
      <c r="D13" s="59"/>
      <c r="E13" s="54" t="s">
        <v>143</v>
      </c>
      <c r="F13" s="55"/>
      <c r="G13" s="54" t="s">
        <v>21</v>
      </c>
      <c r="H13" s="55"/>
      <c r="I13" s="592"/>
      <c r="J13" s="593"/>
      <c r="K13" s="250"/>
      <c r="L13" s="136"/>
      <c r="M13" s="592"/>
      <c r="N13" s="593"/>
      <c r="O13" s="136"/>
      <c r="P13" s="173"/>
      <c r="Q13" s="136"/>
      <c r="R13" s="54"/>
      <c r="S13" s="306"/>
      <c r="T13" s="793"/>
      <c r="U13" s="793"/>
      <c r="V13" s="594"/>
      <c r="W13" s="187"/>
      <c r="X13" s="136"/>
      <c r="Y13" s="136"/>
      <c r="Z13" s="58"/>
      <c r="AA13" s="60"/>
      <c r="AB13" s="310"/>
      <c r="AC13" s="777"/>
      <c r="AD13" s="482" t="str">
        <f>IF(S77=" ","keine Soll-Arbeitszeiten in Rubrik B eingetragen"," ")</f>
        <v xml:space="preserve"> </v>
      </c>
      <c r="AE13" s="17"/>
      <c r="AF13" s="17"/>
      <c r="AG13" s="18"/>
      <c r="AH13" s="20"/>
      <c r="AI13" s="23"/>
      <c r="AJ13" s="25"/>
      <c r="AK13" s="26"/>
      <c r="AL13" s="26"/>
      <c r="AM13" s="27"/>
      <c r="AN13" s="27"/>
    </row>
    <row r="14" spans="1:47" s="7" customFormat="1" ht="12.95" customHeight="1" thickBot="1" x14ac:dyDescent="0.25">
      <c r="A14" s="234"/>
      <c r="B14" s="303"/>
      <c r="C14" s="303"/>
      <c r="D14" s="235"/>
      <c r="E14" s="236" t="s">
        <v>22</v>
      </c>
      <c r="F14" s="301" t="s">
        <v>23</v>
      </c>
      <c r="G14" s="236" t="s">
        <v>22</v>
      </c>
      <c r="H14" s="311" t="s">
        <v>23</v>
      </c>
      <c r="I14" s="237" t="s">
        <v>22</v>
      </c>
      <c r="J14" s="301" t="s">
        <v>23</v>
      </c>
      <c r="K14" s="251" t="s">
        <v>61</v>
      </c>
      <c r="L14" s="238" t="s">
        <v>24</v>
      </c>
      <c r="M14" s="236" t="s">
        <v>22</v>
      </c>
      <c r="N14" s="311" t="s">
        <v>23</v>
      </c>
      <c r="O14" s="239" t="s">
        <v>61</v>
      </c>
      <c r="P14" s="238" t="s">
        <v>22</v>
      </c>
      <c r="Q14" s="238" t="s">
        <v>23</v>
      </c>
      <c r="R14" s="236" t="s">
        <v>22</v>
      </c>
      <c r="S14" s="311" t="s">
        <v>23</v>
      </c>
      <c r="T14" s="244" t="s">
        <v>22</v>
      </c>
      <c r="U14" s="240" t="s">
        <v>23</v>
      </c>
      <c r="V14" s="241" t="s">
        <v>61</v>
      </c>
      <c r="W14" s="242" t="s">
        <v>61</v>
      </c>
      <c r="X14" s="238" t="s">
        <v>22</v>
      </c>
      <c r="Y14" s="238" t="s">
        <v>23</v>
      </c>
      <c r="Z14" s="236" t="s">
        <v>25</v>
      </c>
      <c r="AA14" s="314" t="s">
        <v>22</v>
      </c>
      <c r="AB14" s="313" t="s">
        <v>26</v>
      </c>
      <c r="AC14" s="653"/>
      <c r="AD14" s="433"/>
      <c r="AE14" s="79"/>
      <c r="AF14" s="304" t="s">
        <v>27</v>
      </c>
      <c r="AG14" s="91"/>
      <c r="AH14" s="92"/>
      <c r="AI14" s="30"/>
      <c r="AJ14" s="28"/>
      <c r="AK14" s="29"/>
      <c r="AL14" s="29"/>
      <c r="AM14" s="30"/>
      <c r="AN14" s="30"/>
    </row>
    <row r="15" spans="1:47" s="8" customFormat="1" ht="12.95" customHeight="1" thickBot="1" x14ac:dyDescent="0.25">
      <c r="A15" s="232" t="str">
        <f>IF(D15=" "," ","Mo")</f>
        <v xml:space="preserve"> </v>
      </c>
      <c r="B15" s="143">
        <f>IF(C12=2,1,0)</f>
        <v>0</v>
      </c>
      <c r="C15" s="143">
        <f>B15</f>
        <v>0</v>
      </c>
      <c r="D15" s="300" t="str">
        <f t="shared" ref="D15:D21" si="0">IF($G$5=0," ",IF(C15=0," ",C15))</f>
        <v xml:space="preserve"> </v>
      </c>
      <c r="E15" s="627">
        <v>0</v>
      </c>
      <c r="F15" s="628">
        <f>IF($A15&gt;" ",Arbeitszeiten!BP8,)</f>
        <v>0</v>
      </c>
      <c r="G15" s="627">
        <f>IF($A15&gt;" ",Arbeitszeiten!BQ8,)</f>
        <v>0</v>
      </c>
      <c r="H15" s="629">
        <f>IF($A15&gt;" ",Arbeitszeiten!BR8,)</f>
        <v>0</v>
      </c>
      <c r="I15" s="739">
        <f>IF($A15&gt;" ",IF(Arbeitszeiten!$BU$8=0,IF(K15&gt;540,0,0),Arbeitszeiten!$BS$8),0)</f>
        <v>0</v>
      </c>
      <c r="J15" s="740">
        <f>IF($A15&gt;" ",IF(Arbeitszeiten!$BU$8=0,IF(AND(K15&gt;360,K15&lt;=540),0,),Arbeitszeiten!$BT$8),0)</f>
        <v>0</v>
      </c>
      <c r="K15" s="252">
        <f t="shared" ref="K15:K21" si="1">IF(E15="A",0,((G15*60)+H15)-((E15*60)+F15))</f>
        <v>0</v>
      </c>
      <c r="L15" s="544">
        <f t="shared" ref="L15:L21" si="2">(I15*60)+J15</f>
        <v>0</v>
      </c>
      <c r="M15" s="545" t="str">
        <f t="shared" ref="M15:M21" si="3">IF(E15=0,"",P15)</f>
        <v/>
      </c>
      <c r="N15" s="546" t="str">
        <f t="shared" ref="N15:N21" si="4">IF(E15=0,"",Q15)</f>
        <v/>
      </c>
      <c r="O15" s="243">
        <f>IF(A15&gt;" ",IF(E15="A",0,IF(E15="F",V15,IF(E15="U",V15,IF(OR(E15="K",E15="B"),V15,K15-L15)))),0)</f>
        <v>0</v>
      </c>
      <c r="P15" s="544">
        <f t="shared" ref="P15:P18" si="5">INT(O15/60)</f>
        <v>0</v>
      </c>
      <c r="Q15" s="233">
        <f t="shared" ref="Q15:Q18" si="6">ROUND(MOD(O15,60),0)</f>
        <v>0</v>
      </c>
      <c r="R15" s="625">
        <f>IF(A15&gt;" ",Arbeitszeiten!$BW$8,0)</f>
        <v>0</v>
      </c>
      <c r="S15" s="625">
        <f>IF(A15&gt;" ",Arbeitszeiten!$BX$8,0)</f>
        <v>0</v>
      </c>
      <c r="T15" s="547">
        <f t="shared" ref="T15:U21" si="7">R15</f>
        <v>0</v>
      </c>
      <c r="U15" s="548">
        <f t="shared" si="7"/>
        <v>0</v>
      </c>
      <c r="V15" s="549">
        <f t="shared" ref="V15:V21" si="8">(T15*60)+U15</f>
        <v>0</v>
      </c>
      <c r="W15" s="177">
        <f t="shared" ref="W15:W21" si="9">IF(E15=0,0,O15-V15)</f>
        <v>0</v>
      </c>
      <c r="X15" s="233">
        <f t="shared" ref="X15:X22" si="10">IF(W15&lt;0,INT((W15*(-1))/60),INT(W15/60))</f>
        <v>0</v>
      </c>
      <c r="Y15" s="233">
        <f t="shared" ref="Y15:Y22" si="11">IF(W15&lt;0,MOD(W15*(-1),60),MOD(W15,60))</f>
        <v>0</v>
      </c>
      <c r="Z15" s="338" t="str">
        <f t="shared" ref="Z15:Z21" si="12">IF(E15=0," ",IF(W15&lt;0,"-",IF(W15&gt;0,"+","")))</f>
        <v xml:space="preserve"> </v>
      </c>
      <c r="AA15" s="339" t="str">
        <f t="shared" ref="AA15:AA21" si="13">IF(E15=0," ",IF(X15&lt;0,(X15*(-1)),X15))</f>
        <v xml:space="preserve"> </v>
      </c>
      <c r="AB15" s="340" t="str">
        <f t="shared" ref="AB15:AB21" si="14">IF(E15=0," ",IF(Y15=60,0,Y15))</f>
        <v xml:space="preserve"> </v>
      </c>
      <c r="AC15" s="665" t="str">
        <f>IF(OR(E15="A",E15="F",E15="B",E15="K",E15="U")," ",IF(AND(K15&lt;=540,K15&gt;360,L15&gt;=30)," ",IF(AND(K15&lt;540,K15-L15&lt;=360)," ",IF(AND(K15&gt;=585,L15&gt;=45)," ",IF(AND(K15&gt;540,K15&lt;585,K15-L15&lt;=540)," ","F")))))</f>
        <v xml:space="preserve"> </v>
      </c>
      <c r="AD15" s="434"/>
      <c r="AE15" s="79"/>
      <c r="AF15" s="80">
        <f>AB7</f>
        <v>0</v>
      </c>
      <c r="AG15" s="81">
        <f>ROUND((AF15*100/38.5),2)</f>
        <v>0</v>
      </c>
      <c r="AH15" s="82" t="s">
        <v>28</v>
      </c>
      <c r="AI15" s="15">
        <f>AG24</f>
        <v>0</v>
      </c>
      <c r="AJ15" s="16">
        <f>AH24</f>
        <v>0</v>
      </c>
      <c r="AK15" s="13"/>
      <c r="AL15" s="13"/>
      <c r="AM15" s="15"/>
      <c r="AN15" s="15"/>
      <c r="AO15" s="7"/>
      <c r="AP15" s="7"/>
      <c r="AQ15" s="7"/>
      <c r="AR15" s="7"/>
      <c r="AS15" s="7"/>
      <c r="AT15" s="7"/>
      <c r="AU15" s="7"/>
    </row>
    <row r="16" spans="1:47" s="8" customFormat="1" ht="12.95" customHeight="1" thickTop="1" x14ac:dyDescent="0.2">
      <c r="A16" s="336" t="str">
        <f>IF(D16=" "," ","Di")</f>
        <v xml:space="preserve"> </v>
      </c>
      <c r="B16" s="143">
        <f>IF(C12=3,1,0)</f>
        <v>0</v>
      </c>
      <c r="C16" s="143">
        <f>IF(AND(B16=0,C15=0),0,C15+1)</f>
        <v>0</v>
      </c>
      <c r="D16" s="337" t="str">
        <f t="shared" si="0"/>
        <v xml:space="preserve"> </v>
      </c>
      <c r="E16" s="627">
        <f>IF($A16&gt;" ",Arbeitszeiten!BO9,)</f>
        <v>0</v>
      </c>
      <c r="F16" s="628">
        <f>IF($A16&gt;" ",Arbeitszeiten!BP9,)</f>
        <v>0</v>
      </c>
      <c r="G16" s="627">
        <f>IF($A16&gt;" ",Arbeitszeiten!BQ9,)</f>
        <v>0</v>
      </c>
      <c r="H16" s="629">
        <f>IF($A16&gt;" ",Arbeitszeiten!BR9,)</f>
        <v>0</v>
      </c>
      <c r="I16" s="739">
        <f>IF($A16&gt;" ",IF(Arbeitszeiten!$BU$9=0,IF(K16&gt;540,0,0),Arbeitszeiten!$BS$9),0)</f>
        <v>0</v>
      </c>
      <c r="J16" s="740">
        <f>IF($A16&gt;" ",IF(Arbeitszeiten!$BU$9=0,IF(AND(K16&gt;360,K16&lt;=540),0,),Arbeitszeiten!$BT$9),0)</f>
        <v>0</v>
      </c>
      <c r="K16" s="253">
        <f t="shared" si="1"/>
        <v>0</v>
      </c>
      <c r="L16" s="550">
        <f t="shared" si="2"/>
        <v>0</v>
      </c>
      <c r="M16" s="551" t="str">
        <f t="shared" si="3"/>
        <v/>
      </c>
      <c r="N16" s="552" t="str">
        <f t="shared" si="4"/>
        <v/>
      </c>
      <c r="O16" s="243">
        <f t="shared" ref="O16:O21" si="15">IF(A16&gt;" ",IF(E16="A",0,IF(E16="F",V16,IF(E16="U",V16,IF(OR(E16="K",E16="B"),V16,K16-L16)))),0)</f>
        <v>0</v>
      </c>
      <c r="P16" s="550">
        <f t="shared" si="5"/>
        <v>0</v>
      </c>
      <c r="Q16" s="160">
        <f t="shared" si="6"/>
        <v>0</v>
      </c>
      <c r="R16" s="625">
        <f>IF(A16&gt;" ",Arbeitszeiten!$BW$9,0)</f>
        <v>0</v>
      </c>
      <c r="S16" s="625">
        <f>IF(A16&gt;" ",Arbeitszeiten!$BX$9,0)</f>
        <v>0</v>
      </c>
      <c r="T16" s="553">
        <f t="shared" si="7"/>
        <v>0</v>
      </c>
      <c r="U16" s="554">
        <f t="shared" si="7"/>
        <v>0</v>
      </c>
      <c r="V16" s="555">
        <f t="shared" si="8"/>
        <v>0</v>
      </c>
      <c r="W16" s="556">
        <f t="shared" si="9"/>
        <v>0</v>
      </c>
      <c r="X16" s="160">
        <f t="shared" si="10"/>
        <v>0</v>
      </c>
      <c r="Y16" s="160">
        <f t="shared" si="11"/>
        <v>0</v>
      </c>
      <c r="Z16" s="338" t="str">
        <f t="shared" si="12"/>
        <v xml:space="preserve"> </v>
      </c>
      <c r="AA16" s="339" t="str">
        <f t="shared" si="13"/>
        <v xml:space="preserve"> </v>
      </c>
      <c r="AB16" s="340" t="str">
        <f t="shared" si="14"/>
        <v xml:space="preserve"> </v>
      </c>
      <c r="AC16" s="665" t="str">
        <f t="shared" ref="AC16:AC21" si="16">IF(OR(E16="A",E16="F",E16="B",E16="K",E16="U")," ",IF(AND(K16&lt;=540,K16&gt;360,L16&gt;=30)," ",IF(AND(K16&lt;540,K16-L16&lt;=360)," ",IF(AND(K16&gt;=585,L16&gt;=45)," ",IF(AND(K16&gt;540,K16&lt;585,K16-L16&lt;=540)," ","F")))))</f>
        <v xml:space="preserve"> </v>
      </c>
      <c r="AD16" s="435"/>
      <c r="AE16" s="79"/>
      <c r="AF16" s="79"/>
      <c r="AG16" s="341" t="s">
        <v>29</v>
      </c>
      <c r="AH16" s="342" t="s">
        <v>30</v>
      </c>
      <c r="AI16" s="15">
        <f>AG24</f>
        <v>0</v>
      </c>
      <c r="AJ16" s="16">
        <f>AH24</f>
        <v>0</v>
      </c>
      <c r="AK16" s="13"/>
      <c r="AL16" s="13"/>
      <c r="AM16" s="15"/>
      <c r="AN16" s="15"/>
      <c r="AO16" s="7"/>
      <c r="AP16" s="316" t="s">
        <v>82</v>
      </c>
      <c r="AQ16" s="317"/>
      <c r="AR16" s="317"/>
      <c r="AS16" s="317"/>
      <c r="AT16" s="317"/>
      <c r="AU16" s="318"/>
    </row>
    <row r="17" spans="1:101" s="8" customFormat="1" ht="12.95" customHeight="1" x14ac:dyDescent="0.2">
      <c r="A17" s="336" t="str">
        <f>IF(D17=" "," ","Mi")</f>
        <v xml:space="preserve"> </v>
      </c>
      <c r="B17" s="143">
        <f>IF(C12=4,1,0)</f>
        <v>0</v>
      </c>
      <c r="C17" s="143">
        <f>IF(AND(B17=0,C16=0),0,C16+1)</f>
        <v>0</v>
      </c>
      <c r="D17" s="337" t="str">
        <f t="shared" si="0"/>
        <v xml:space="preserve"> </v>
      </c>
      <c r="E17" s="627">
        <f>IF($A17&gt;" ",Arbeitszeiten!BO10,)</f>
        <v>0</v>
      </c>
      <c r="F17" s="628">
        <f>IF($A17&gt;" ",Arbeitszeiten!BP10,)</f>
        <v>0</v>
      </c>
      <c r="G17" s="627">
        <f>IF($A17&gt;" ",Arbeitszeiten!BQ10,)</f>
        <v>0</v>
      </c>
      <c r="H17" s="629">
        <f>IF($A17&gt;" ",Arbeitszeiten!BR10,)</f>
        <v>0</v>
      </c>
      <c r="I17" s="739">
        <f>IF($A17&gt;" ",IF(Arbeitszeiten!$BU$10=0,IF(K17&gt;540,0,0),Arbeitszeiten!$BS$10),0)</f>
        <v>0</v>
      </c>
      <c r="J17" s="740">
        <f>IF($A17&gt;" ",IF(Arbeitszeiten!$BU$10=0,IF(AND(K17&gt;360,K17&lt;=540),0,),Arbeitszeiten!$BT$10),0)</f>
        <v>0</v>
      </c>
      <c r="K17" s="253">
        <f t="shared" si="1"/>
        <v>0</v>
      </c>
      <c r="L17" s="550">
        <f t="shared" si="2"/>
        <v>0</v>
      </c>
      <c r="M17" s="551" t="str">
        <f t="shared" si="3"/>
        <v/>
      </c>
      <c r="N17" s="552" t="str">
        <f t="shared" si="4"/>
        <v/>
      </c>
      <c r="O17" s="243">
        <f t="shared" si="15"/>
        <v>0</v>
      </c>
      <c r="P17" s="550">
        <f t="shared" si="5"/>
        <v>0</v>
      </c>
      <c r="Q17" s="160">
        <f t="shared" si="6"/>
        <v>0</v>
      </c>
      <c r="R17" s="625">
        <f>IF(A17&gt;" ",Arbeitszeiten!$BW$10,0)</f>
        <v>0</v>
      </c>
      <c r="S17" s="625">
        <f>IF(A17&gt;" ",Arbeitszeiten!$BX$10,0)</f>
        <v>0</v>
      </c>
      <c r="T17" s="553">
        <f t="shared" si="7"/>
        <v>0</v>
      </c>
      <c r="U17" s="554">
        <f t="shared" si="7"/>
        <v>0</v>
      </c>
      <c r="V17" s="555">
        <f t="shared" si="8"/>
        <v>0</v>
      </c>
      <c r="W17" s="556">
        <f t="shared" si="9"/>
        <v>0</v>
      </c>
      <c r="X17" s="160">
        <f t="shared" si="10"/>
        <v>0</v>
      </c>
      <c r="Y17" s="160">
        <f t="shared" si="11"/>
        <v>0</v>
      </c>
      <c r="Z17" s="338" t="str">
        <f t="shared" si="12"/>
        <v xml:space="preserve"> </v>
      </c>
      <c r="AA17" s="339" t="str">
        <f t="shared" si="13"/>
        <v xml:space="preserve"> </v>
      </c>
      <c r="AB17" s="340" t="str">
        <f t="shared" si="14"/>
        <v xml:space="preserve"> </v>
      </c>
      <c r="AC17" s="665" t="str">
        <f t="shared" si="16"/>
        <v xml:space="preserve"> </v>
      </c>
      <c r="AD17" s="435"/>
      <c r="AE17" s="79"/>
      <c r="AF17" s="79" t="s">
        <v>31</v>
      </c>
      <c r="AG17" s="343">
        <v>0.32083333333333336</v>
      </c>
      <c r="AH17" s="344">
        <v>462</v>
      </c>
      <c r="AI17" s="15">
        <f>AG24</f>
        <v>0</v>
      </c>
      <c r="AJ17" s="16">
        <f>AH24</f>
        <v>0</v>
      </c>
      <c r="AK17" s="13"/>
      <c r="AL17" s="13"/>
      <c r="AM17" s="15"/>
      <c r="AN17" s="15"/>
      <c r="AO17" s="7"/>
      <c r="AP17" s="319" t="s">
        <v>83</v>
      </c>
      <c r="AQ17" s="320"/>
      <c r="AR17" s="320"/>
      <c r="AS17" s="320"/>
      <c r="AT17" s="320"/>
      <c r="AU17" s="321"/>
    </row>
    <row r="18" spans="1:101" s="8" customFormat="1" ht="12.95" customHeight="1" x14ac:dyDescent="0.2">
      <c r="A18" s="336" t="str">
        <f>IF(D18=" "," ","Do")</f>
        <v xml:space="preserve"> </v>
      </c>
      <c r="B18" s="143">
        <f>IF(C12=5,1,0)</f>
        <v>0</v>
      </c>
      <c r="C18" s="143">
        <f>IF(AND(B18=0,C17=0),0,C17+1)</f>
        <v>0</v>
      </c>
      <c r="D18" s="337" t="str">
        <f t="shared" si="0"/>
        <v xml:space="preserve"> </v>
      </c>
      <c r="E18" s="627">
        <f>IF($A18&gt;" ",Arbeitszeiten!BO11,)</f>
        <v>0</v>
      </c>
      <c r="F18" s="628">
        <f>IF($A18&gt;" ",Arbeitszeiten!BP11,)</f>
        <v>0</v>
      </c>
      <c r="G18" s="627">
        <f>IF($A18&gt;" ",Arbeitszeiten!BQ11,)</f>
        <v>0</v>
      </c>
      <c r="H18" s="629">
        <f>IF($A18&gt;" ",Arbeitszeiten!BR11,)</f>
        <v>0</v>
      </c>
      <c r="I18" s="739">
        <f>IF($A18&gt;" ",IF(Arbeitszeiten!$BU$11=0,IF(K18&gt;540,0,0),Arbeitszeiten!$BS$11),0)</f>
        <v>0</v>
      </c>
      <c r="J18" s="740">
        <f>IF($A18&gt;" ",IF(Arbeitszeiten!$BU$11=0,IF(AND(K18&gt;360,K18&lt;=540),0,),Arbeitszeiten!$BT$11),0)</f>
        <v>0</v>
      </c>
      <c r="K18" s="253">
        <f t="shared" si="1"/>
        <v>0</v>
      </c>
      <c r="L18" s="550">
        <f t="shared" si="2"/>
        <v>0</v>
      </c>
      <c r="M18" s="551" t="str">
        <f t="shared" si="3"/>
        <v/>
      </c>
      <c r="N18" s="552" t="str">
        <f t="shared" si="4"/>
        <v/>
      </c>
      <c r="O18" s="243">
        <f t="shared" si="15"/>
        <v>0</v>
      </c>
      <c r="P18" s="550">
        <f t="shared" si="5"/>
        <v>0</v>
      </c>
      <c r="Q18" s="160">
        <f t="shared" si="6"/>
        <v>0</v>
      </c>
      <c r="R18" s="625">
        <f>IF(A18&gt;" ",Arbeitszeiten!$BW$11,0)</f>
        <v>0</v>
      </c>
      <c r="S18" s="625">
        <f>IF(A18&gt;" ",Arbeitszeiten!$BX$11,0)</f>
        <v>0</v>
      </c>
      <c r="T18" s="553">
        <f t="shared" si="7"/>
        <v>0</v>
      </c>
      <c r="U18" s="554">
        <f t="shared" si="7"/>
        <v>0</v>
      </c>
      <c r="V18" s="555">
        <f t="shared" si="8"/>
        <v>0</v>
      </c>
      <c r="W18" s="556">
        <f t="shared" si="9"/>
        <v>0</v>
      </c>
      <c r="X18" s="160">
        <f t="shared" si="10"/>
        <v>0</v>
      </c>
      <c r="Y18" s="160">
        <f t="shared" si="11"/>
        <v>0</v>
      </c>
      <c r="Z18" s="338" t="str">
        <f t="shared" si="12"/>
        <v xml:space="preserve"> </v>
      </c>
      <c r="AA18" s="339" t="str">
        <f t="shared" si="13"/>
        <v xml:space="preserve"> </v>
      </c>
      <c r="AB18" s="340" t="str">
        <f t="shared" si="14"/>
        <v xml:space="preserve"> </v>
      </c>
      <c r="AC18" s="665" t="str">
        <f t="shared" si="16"/>
        <v xml:space="preserve"> </v>
      </c>
      <c r="AD18" s="435"/>
      <c r="AE18" s="79"/>
      <c r="AF18" s="79"/>
      <c r="AG18" s="343"/>
      <c r="AH18" s="344"/>
      <c r="AI18" s="15">
        <f>AG24</f>
        <v>0</v>
      </c>
      <c r="AJ18" s="16">
        <f>AH24</f>
        <v>0</v>
      </c>
      <c r="AK18" s="13"/>
      <c r="AL18" s="13"/>
      <c r="AM18" s="15"/>
      <c r="AN18" s="15"/>
      <c r="AO18" s="7"/>
      <c r="AP18" s="345" t="s">
        <v>84</v>
      </c>
      <c r="AQ18" s="320" t="s">
        <v>85</v>
      </c>
      <c r="AR18" s="320"/>
      <c r="AS18" s="320"/>
      <c r="AT18" s="320"/>
      <c r="AU18" s="321"/>
    </row>
    <row r="19" spans="1:101" s="8" customFormat="1" ht="12.95" customHeight="1" x14ac:dyDescent="0.2">
      <c r="A19" s="336" t="str">
        <f>IF(D19=" "," ","Fr")</f>
        <v>Fr</v>
      </c>
      <c r="B19" s="143">
        <f>IF(C12=6,1,0)</f>
        <v>1</v>
      </c>
      <c r="C19" s="143">
        <f>IF(AND(B19=0,C18=0),0,C18+1)</f>
        <v>1</v>
      </c>
      <c r="D19" s="337">
        <f t="shared" si="0"/>
        <v>1</v>
      </c>
      <c r="E19" s="627">
        <f>IF($A19&gt;" ",Arbeitszeiten!BO12,)</f>
        <v>0</v>
      </c>
      <c r="F19" s="628">
        <f>IF($A19&gt;" ",Arbeitszeiten!BP12,)</f>
        <v>0</v>
      </c>
      <c r="G19" s="627">
        <f>IF($A19&gt;" ",Arbeitszeiten!BQ12,)</f>
        <v>0</v>
      </c>
      <c r="H19" s="629">
        <f>IF($A19&gt;" ",Arbeitszeiten!BR12,)</f>
        <v>0</v>
      </c>
      <c r="I19" s="739">
        <f>IF($A19&gt;" ",IF(Arbeitszeiten!$BU$12=0,IF(K19&gt;540,0,0),Arbeitszeiten!$BS$12),0)</f>
        <v>0</v>
      </c>
      <c r="J19" s="740">
        <f>IF($A19&gt;" ",IF(Arbeitszeiten!$BU$12=0,IF(AND(K19&gt;360,K19&lt;=540),0,),Arbeitszeiten!$BT$12),0)</f>
        <v>0</v>
      </c>
      <c r="K19" s="253">
        <f t="shared" si="1"/>
        <v>0</v>
      </c>
      <c r="L19" s="550">
        <f t="shared" si="2"/>
        <v>0</v>
      </c>
      <c r="M19" s="551" t="str">
        <f t="shared" si="3"/>
        <v/>
      </c>
      <c r="N19" s="552" t="str">
        <f t="shared" si="4"/>
        <v/>
      </c>
      <c r="O19" s="243">
        <f t="shared" si="15"/>
        <v>0</v>
      </c>
      <c r="P19" s="550">
        <f t="shared" ref="P19:P21" si="17">INT(O19/60)</f>
        <v>0</v>
      </c>
      <c r="Q19" s="160">
        <f t="shared" ref="Q19:Q21" si="18">ROUND(MOD(O19,60),0)</f>
        <v>0</v>
      </c>
      <c r="R19" s="625">
        <f>IF(A19&gt;" ",Arbeitszeiten!$BW$12,0)</f>
        <v>0</v>
      </c>
      <c r="S19" s="625">
        <f>IF(A19&gt;" ",Arbeitszeiten!$BX$12,0)</f>
        <v>0</v>
      </c>
      <c r="T19" s="557">
        <f t="shared" si="7"/>
        <v>0</v>
      </c>
      <c r="U19" s="558">
        <f t="shared" si="7"/>
        <v>0</v>
      </c>
      <c r="V19" s="559">
        <f t="shared" si="8"/>
        <v>0</v>
      </c>
      <c r="W19" s="556">
        <f t="shared" si="9"/>
        <v>0</v>
      </c>
      <c r="X19" s="160">
        <f t="shared" si="10"/>
        <v>0</v>
      </c>
      <c r="Y19" s="160">
        <f t="shared" si="11"/>
        <v>0</v>
      </c>
      <c r="Z19" s="338" t="str">
        <f t="shared" si="12"/>
        <v xml:space="preserve"> </v>
      </c>
      <c r="AA19" s="339" t="str">
        <f t="shared" si="13"/>
        <v xml:space="preserve"> </v>
      </c>
      <c r="AB19" s="340" t="str">
        <f t="shared" si="14"/>
        <v xml:space="preserve"> </v>
      </c>
      <c r="AC19" s="665" t="str">
        <f t="shared" si="16"/>
        <v xml:space="preserve"> </v>
      </c>
      <c r="AD19" s="435"/>
      <c r="AE19" s="79"/>
      <c r="AF19" s="346" t="s">
        <v>32</v>
      </c>
      <c r="AG19" s="347"/>
      <c r="AH19" s="344">
        <f>ROUND(AH17*AG15/100,0)</f>
        <v>0</v>
      </c>
      <c r="AI19" s="15">
        <f>AG24</f>
        <v>0</v>
      </c>
      <c r="AJ19" s="16">
        <f>AH24</f>
        <v>0</v>
      </c>
      <c r="AK19" s="13"/>
      <c r="AL19" s="13"/>
      <c r="AM19" s="15"/>
      <c r="AN19" s="15"/>
      <c r="AO19" s="7"/>
      <c r="AP19" s="345" t="s">
        <v>84</v>
      </c>
      <c r="AQ19" s="320" t="s">
        <v>86</v>
      </c>
      <c r="AR19" s="320"/>
      <c r="AS19" s="320"/>
      <c r="AT19" s="320"/>
      <c r="AU19" s="321"/>
    </row>
    <row r="20" spans="1:101" s="126" customFormat="1" ht="12.95" customHeight="1" outlineLevel="1" x14ac:dyDescent="0.2">
      <c r="A20" s="348" t="s">
        <v>33</v>
      </c>
      <c r="B20" s="143">
        <f>IF(C12=7,1,0)</f>
        <v>0</v>
      </c>
      <c r="C20" s="143">
        <f t="shared" ref="C20:C21" si="19">IF(AND(B20=0,C19=0),0,C19+1)</f>
        <v>2</v>
      </c>
      <c r="D20" s="349">
        <f t="shared" si="0"/>
        <v>2</v>
      </c>
      <c r="E20" s="627">
        <f>IF($A20&gt;" ",Arbeitszeiten!BO13,)</f>
        <v>0</v>
      </c>
      <c r="F20" s="628">
        <f>IF($A20&gt;" ",Arbeitszeiten!BP13,)</f>
        <v>0</v>
      </c>
      <c r="G20" s="627">
        <f>IF($A20&gt;" ",Arbeitszeiten!BQ13,)</f>
        <v>0</v>
      </c>
      <c r="H20" s="629">
        <f>IF($A20&gt;" ",Arbeitszeiten!BR13,)</f>
        <v>0</v>
      </c>
      <c r="I20" s="739">
        <f>IF($A20&gt;" ",IF(Arbeitszeiten!$BU$13=0,IF(K20&gt;540,0,0),Arbeitszeiten!$BS$13),0)</f>
        <v>0</v>
      </c>
      <c r="J20" s="740">
        <f>IF($A20&gt;" ",IF(Arbeitszeiten!$BU$13=0,IF(AND(K20&gt;360,K20&lt;=540),0,),Arbeitszeiten!$BT$13),0)</f>
        <v>0</v>
      </c>
      <c r="K20" s="253">
        <f t="shared" si="1"/>
        <v>0</v>
      </c>
      <c r="L20" s="550">
        <f t="shared" si="2"/>
        <v>0</v>
      </c>
      <c r="M20" s="551" t="str">
        <f t="shared" si="3"/>
        <v/>
      </c>
      <c r="N20" s="552" t="str">
        <f t="shared" si="4"/>
        <v/>
      </c>
      <c r="O20" s="243">
        <f t="shared" si="15"/>
        <v>0</v>
      </c>
      <c r="P20" s="550">
        <f t="shared" si="17"/>
        <v>0</v>
      </c>
      <c r="Q20" s="160">
        <f t="shared" si="18"/>
        <v>0</v>
      </c>
      <c r="R20" s="625">
        <f>IF(A20&gt;" ",Arbeitszeiten!$BW$13,0)</f>
        <v>0</v>
      </c>
      <c r="S20" s="625">
        <f>IF(A20&gt;" ",Arbeitszeiten!$BX$13,0)</f>
        <v>0</v>
      </c>
      <c r="T20" s="557">
        <f t="shared" si="7"/>
        <v>0</v>
      </c>
      <c r="U20" s="558">
        <f t="shared" si="7"/>
        <v>0</v>
      </c>
      <c r="V20" s="559">
        <f t="shared" si="8"/>
        <v>0</v>
      </c>
      <c r="W20" s="556">
        <f t="shared" si="9"/>
        <v>0</v>
      </c>
      <c r="X20" s="160">
        <f t="shared" si="10"/>
        <v>0</v>
      </c>
      <c r="Y20" s="160">
        <f t="shared" si="11"/>
        <v>0</v>
      </c>
      <c r="Z20" s="338" t="str">
        <f t="shared" si="12"/>
        <v xml:space="preserve"> </v>
      </c>
      <c r="AA20" s="339" t="str">
        <f t="shared" si="13"/>
        <v xml:space="preserve"> </v>
      </c>
      <c r="AB20" s="340" t="str">
        <f t="shared" si="14"/>
        <v xml:space="preserve"> </v>
      </c>
      <c r="AC20" s="665" t="str">
        <f t="shared" si="16"/>
        <v xml:space="preserve"> </v>
      </c>
      <c r="AD20" s="435"/>
      <c r="AE20" s="350"/>
      <c r="AF20" s="351"/>
      <c r="AG20" s="352"/>
      <c r="AH20" s="353"/>
      <c r="AJ20" s="127"/>
      <c r="AK20" s="354"/>
      <c r="AL20" s="354"/>
      <c r="AO20" s="355"/>
      <c r="AP20" s="322"/>
      <c r="AQ20" s="323"/>
      <c r="AR20" s="323"/>
      <c r="AS20" s="323"/>
      <c r="AT20" s="323"/>
      <c r="AU20" s="324"/>
    </row>
    <row r="21" spans="1:101" s="126" customFormat="1" ht="12.95" customHeight="1" outlineLevel="1" thickBot="1" x14ac:dyDescent="0.25">
      <c r="A21" s="348" t="s">
        <v>34</v>
      </c>
      <c r="B21" s="143">
        <f>IF(C12=1,1,0)</f>
        <v>0</v>
      </c>
      <c r="C21" s="143">
        <f t="shared" si="19"/>
        <v>3</v>
      </c>
      <c r="D21" s="349">
        <f t="shared" si="0"/>
        <v>3</v>
      </c>
      <c r="E21" s="627">
        <f>IF($A21&gt;" ",Arbeitszeiten!BO14,)</f>
        <v>0</v>
      </c>
      <c r="F21" s="628">
        <f>IF($A21&gt;" ",Arbeitszeiten!BP14,)</f>
        <v>0</v>
      </c>
      <c r="G21" s="627">
        <f>IF($A21&gt;" ",Arbeitszeiten!BQ14,)</f>
        <v>0</v>
      </c>
      <c r="H21" s="629">
        <f>IF($A21&gt;" ",Arbeitszeiten!BR14,)</f>
        <v>0</v>
      </c>
      <c r="I21" s="739">
        <f>IF($A21&gt;" ",IF(Arbeitszeiten!$BU$14=0,IF(K21&gt;540,0,0),Arbeitszeiten!$BS$14),0)</f>
        <v>0</v>
      </c>
      <c r="J21" s="740">
        <f>IF($A21&gt;" ",IF(Arbeitszeiten!$BU$14=0,IF(AND(K21&gt;360,K21&lt;=540),0,),Arbeitszeiten!$BT$14),0)</f>
        <v>0</v>
      </c>
      <c r="K21" s="253">
        <f t="shared" si="1"/>
        <v>0</v>
      </c>
      <c r="L21" s="550">
        <f t="shared" si="2"/>
        <v>0</v>
      </c>
      <c r="M21" s="551" t="str">
        <f t="shared" si="3"/>
        <v/>
      </c>
      <c r="N21" s="552" t="str">
        <f t="shared" si="4"/>
        <v/>
      </c>
      <c r="O21" s="243">
        <f t="shared" si="15"/>
        <v>0</v>
      </c>
      <c r="P21" s="550">
        <f t="shared" si="17"/>
        <v>0</v>
      </c>
      <c r="Q21" s="160">
        <f t="shared" si="18"/>
        <v>0</v>
      </c>
      <c r="R21" s="625">
        <f>IF(A21&gt;" ",Arbeitszeiten!$BW$14,0)</f>
        <v>0</v>
      </c>
      <c r="S21" s="625">
        <f>IF(A21&gt;" ",Arbeitszeiten!$BX$14,0)</f>
        <v>0</v>
      </c>
      <c r="T21" s="557">
        <f t="shared" si="7"/>
        <v>0</v>
      </c>
      <c r="U21" s="558">
        <f t="shared" si="7"/>
        <v>0</v>
      </c>
      <c r="V21" s="559">
        <f t="shared" si="8"/>
        <v>0</v>
      </c>
      <c r="W21" s="556">
        <f t="shared" si="9"/>
        <v>0</v>
      </c>
      <c r="X21" s="160">
        <f t="shared" si="10"/>
        <v>0</v>
      </c>
      <c r="Y21" s="160">
        <f t="shared" si="11"/>
        <v>0</v>
      </c>
      <c r="Z21" s="338" t="str">
        <f t="shared" si="12"/>
        <v xml:space="preserve"> </v>
      </c>
      <c r="AA21" s="339" t="str">
        <f t="shared" si="13"/>
        <v xml:space="preserve"> </v>
      </c>
      <c r="AB21" s="340" t="str">
        <f t="shared" si="14"/>
        <v xml:space="preserve"> </v>
      </c>
      <c r="AC21" s="665" t="str">
        <f t="shared" si="16"/>
        <v xml:space="preserve"> </v>
      </c>
      <c r="AD21" s="435"/>
      <c r="AE21" s="350"/>
      <c r="AF21" s="351"/>
      <c r="AG21" s="352"/>
      <c r="AH21" s="353"/>
      <c r="AJ21" s="127"/>
      <c r="AK21" s="354"/>
      <c r="AL21" s="354"/>
      <c r="AO21" s="355"/>
      <c r="AP21" s="322"/>
      <c r="AQ21" s="323"/>
      <c r="AR21" s="323"/>
      <c r="AS21" s="323"/>
      <c r="AT21" s="323"/>
      <c r="AU21" s="324"/>
    </row>
    <row r="22" spans="1:101" s="315" customFormat="1" ht="13.5" hidden="1" customHeight="1" outlineLevel="2" thickBot="1" x14ac:dyDescent="0.25">
      <c r="B22" s="152"/>
      <c r="E22" s="429">
        <f>COUNTA(E15:E21)</f>
        <v>7</v>
      </c>
      <c r="F22" s="357"/>
      <c r="G22" s="358"/>
      <c r="H22" s="359"/>
      <c r="I22" s="356"/>
      <c r="J22" s="357"/>
      <c r="K22" s="254"/>
      <c r="L22" s="360"/>
      <c r="M22" s="425"/>
      <c r="N22" s="366"/>
      <c r="O22" s="428">
        <f>SUM(O15:O21)</f>
        <v>0</v>
      </c>
      <c r="P22" s="151"/>
      <c r="Q22" s="151"/>
      <c r="R22" s="431"/>
      <c r="S22" s="429">
        <f>COUNTA(S15:S21)</f>
        <v>7</v>
      </c>
      <c r="T22" s="361">
        <f>INT(V22/60)</f>
        <v>0</v>
      </c>
      <c r="U22" s="362">
        <f>MOD(V22,60)</f>
        <v>0</v>
      </c>
      <c r="V22" s="363">
        <f>SUM(V15:V21)</f>
        <v>0</v>
      </c>
      <c r="W22" s="364">
        <f>SUM(W15:W21)</f>
        <v>0</v>
      </c>
      <c r="X22" s="189">
        <f t="shared" si="10"/>
        <v>0</v>
      </c>
      <c r="Y22" s="160">
        <f t="shared" si="11"/>
        <v>0</v>
      </c>
      <c r="Z22" s="379"/>
      <c r="AA22" s="380"/>
      <c r="AB22" s="381"/>
      <c r="AC22" s="665" t="str">
        <f t="shared" ref="AC22:AC63" si="20">IF(AND(K22&gt;600,L22&lt;60),"F",IF(K22-L22&gt;540,"F",IF(AND(K22&gt;390,L22&lt;30),"F",IF(K22-L22&gt;360,"F"," "))))</f>
        <v xml:space="preserve"> </v>
      </c>
      <c r="AD22" s="436"/>
      <c r="AE22" s="368"/>
      <c r="AF22" s="368"/>
      <c r="AG22" s="369">
        <f>INT(AH19/60)</f>
        <v>0</v>
      </c>
      <c r="AH22" s="370"/>
      <c r="AI22" s="168"/>
      <c r="AJ22" s="371"/>
      <c r="AK22" s="372"/>
      <c r="AL22" s="372"/>
      <c r="AM22" s="168"/>
      <c r="AN22" s="168"/>
      <c r="AO22" s="373"/>
      <c r="AP22" s="374"/>
      <c r="AQ22" s="375"/>
      <c r="AR22" s="375"/>
      <c r="AS22" s="375"/>
      <c r="AT22" s="375"/>
      <c r="AU22" s="376"/>
    </row>
    <row r="23" spans="1:101" s="168" customFormat="1" ht="13.5" hidden="1" customHeight="1" outlineLevel="2" thickTop="1" thickBot="1" x14ac:dyDescent="0.25">
      <c r="B23" s="152"/>
      <c r="D23" s="377"/>
      <c r="E23" s="356"/>
      <c r="F23" s="357"/>
      <c r="G23" s="358"/>
      <c r="H23" s="359"/>
      <c r="I23" s="356"/>
      <c r="J23" s="357"/>
      <c r="K23" s="254"/>
      <c r="L23" s="360"/>
      <c r="M23" s="423"/>
      <c r="N23" s="424"/>
      <c r="O23" s="174"/>
      <c r="P23" s="174"/>
      <c r="Q23" s="174"/>
      <c r="R23" s="398"/>
      <c r="S23" s="432"/>
      <c r="T23" s="179"/>
      <c r="U23" s="179"/>
      <c r="V23" s="378"/>
      <c r="W23" s="175"/>
      <c r="X23" s="151"/>
      <c r="Y23" s="151"/>
      <c r="Z23" s="379"/>
      <c r="AA23" s="380"/>
      <c r="AB23" s="381"/>
      <c r="AC23" s="665" t="str">
        <f t="shared" si="20"/>
        <v xml:space="preserve"> </v>
      </c>
      <c r="AD23" s="436"/>
      <c r="AE23" s="368"/>
      <c r="AF23" s="368"/>
      <c r="AG23" s="369"/>
      <c r="AH23" s="370"/>
      <c r="AJ23" s="371"/>
      <c r="AK23" s="372"/>
      <c r="AL23" s="372"/>
      <c r="AO23" s="190"/>
      <c r="AP23" s="382"/>
      <c r="AQ23" s="383"/>
      <c r="AR23" s="383"/>
      <c r="AS23" s="383"/>
      <c r="AT23" s="383"/>
      <c r="AU23" s="384"/>
    </row>
    <row r="24" spans="1:101" s="8" customFormat="1" ht="12.95" customHeight="1" collapsed="1" thickBot="1" x14ac:dyDescent="0.25">
      <c r="A24" s="385"/>
      <c r="B24" s="152"/>
      <c r="C24" s="624"/>
      <c r="D24" s="300"/>
      <c r="E24" s="386"/>
      <c r="F24" s="386"/>
      <c r="G24" s="386"/>
      <c r="H24" s="386"/>
      <c r="I24" s="480"/>
      <c r="J24" s="480"/>
      <c r="K24" s="255"/>
      <c r="L24" s="360"/>
      <c r="M24" s="426">
        <f>IF(E22=0," ",INT(O22/60))</f>
        <v>0</v>
      </c>
      <c r="N24" s="427">
        <f>IF(E22=0," ",MOD(O22,60))</f>
        <v>0</v>
      </c>
      <c r="O24" s="151"/>
      <c r="P24" s="151"/>
      <c r="Q24" s="151"/>
      <c r="R24" s="387">
        <f>IF(S22=0," ",T22)</f>
        <v>0</v>
      </c>
      <c r="S24" s="388">
        <f>IF(S22=0," ",U22)</f>
        <v>0</v>
      </c>
      <c r="T24" s="389"/>
      <c r="U24" s="389"/>
      <c r="V24" s="390"/>
      <c r="W24" s="175"/>
      <c r="X24" s="151"/>
      <c r="Y24" s="151"/>
      <c r="Z24" s="430" t="str">
        <f>IF(W22&lt;0,"-",IF(W22&gt;0,"+"," "))</f>
        <v xml:space="preserve"> </v>
      </c>
      <c r="AA24" s="391">
        <f>(IF(AND(E22=0,S22=0)," ",IF(X22&lt;0,(X22*(-1)),X22)))</f>
        <v>0</v>
      </c>
      <c r="AB24" s="563">
        <f>(IF(AND(E22=0,S22=0)," ",IF(Y22=60,0,Y22)))</f>
        <v>0</v>
      </c>
      <c r="AC24" s="665"/>
      <c r="AD24" s="437"/>
      <c r="AE24" s="79"/>
      <c r="AF24" s="79"/>
      <c r="AG24" s="79">
        <f>INT(AH19/60)</f>
        <v>0</v>
      </c>
      <c r="AH24" s="344">
        <f>MOD(AH19,60)</f>
        <v>0</v>
      </c>
      <c r="AI24" s="15"/>
      <c r="AJ24" s="16"/>
      <c r="AK24" s="13"/>
      <c r="AL24" s="13"/>
      <c r="AM24" s="15"/>
      <c r="AN24" s="15"/>
      <c r="AO24" s="7"/>
      <c r="AP24" s="319"/>
      <c r="AQ24" s="320"/>
      <c r="AR24" s="320"/>
      <c r="AS24" s="320"/>
      <c r="AT24" s="320"/>
      <c r="AU24" s="321"/>
    </row>
    <row r="25" spans="1:101" s="8" customFormat="1" ht="12.95" customHeight="1" x14ac:dyDescent="0.2">
      <c r="A25" s="336" t="str">
        <f>IF(D25=" "," ","Mo")</f>
        <v>Mo</v>
      </c>
      <c r="B25" s="392"/>
      <c r="C25" s="143">
        <f>IF((C21+1)&gt;AnzahlTage,0,C21+1)</f>
        <v>4</v>
      </c>
      <c r="D25" s="337">
        <f t="shared" ref="D25:D31" si="21">IF($G$5=0," ",IF(C25=0," ",C25))</f>
        <v>4</v>
      </c>
      <c r="E25" s="627">
        <f>IF($A25&gt;" ",Arbeitszeiten!BO8,)</f>
        <v>0</v>
      </c>
      <c r="F25" s="628">
        <f>IF($A25&gt;" ",Arbeitszeiten!BP8,)</f>
        <v>0</v>
      </c>
      <c r="G25" s="627">
        <f>IF($A25&gt;" ",Arbeitszeiten!BQ8,)</f>
        <v>0</v>
      </c>
      <c r="H25" s="629">
        <f>IF($A25&gt;" ",Arbeitszeiten!BR8,)</f>
        <v>0</v>
      </c>
      <c r="I25" s="739">
        <f>IF($A25&gt;" ",IF(Arbeitszeiten!$BU$8=0,IF(K25&gt;540,0,0),Arbeitszeiten!$BS$8),0)</f>
        <v>0</v>
      </c>
      <c r="J25" s="740">
        <f>IF($A25&gt;" ",IF(Arbeitszeiten!$BU$8=0,IF(AND(K25&gt;360,K25&lt;=540),0,),Arbeitszeiten!$BT$8),0)</f>
        <v>0</v>
      </c>
      <c r="K25" s="253">
        <f t="shared" ref="K25:K31" si="22">IF(E25="A",0,((G25*60)+H25)-((E25*60)+F25))</f>
        <v>0</v>
      </c>
      <c r="L25" s="550">
        <f t="shared" ref="L25:L31" si="23">(I25*60)+J25</f>
        <v>0</v>
      </c>
      <c r="M25" s="551" t="str">
        <f t="shared" ref="M25:M31" si="24">IF(E25=0,"",P25)</f>
        <v/>
      </c>
      <c r="N25" s="552" t="str">
        <f t="shared" ref="N25:N31" si="25">IF(E25=0,"",Q25)</f>
        <v/>
      </c>
      <c r="O25" s="243">
        <f>IF(A25&gt;" ",IF(E25="A",0,IF(E25="F",V25,IF(E25="U",V25,IF(OR(E25="K",E25="B"),V25,K25-L25)))),0)</f>
        <v>0</v>
      </c>
      <c r="P25" s="550">
        <f t="shared" ref="P25:P28" si="26">INT(O25/60)</f>
        <v>0</v>
      </c>
      <c r="Q25" s="160">
        <f t="shared" ref="Q25:Q28" si="27">ROUND(MOD(O25,60),0)</f>
        <v>0</v>
      </c>
      <c r="R25" s="625">
        <f>IF(A25&gt;" ",Arbeitszeiten!$BW$8,0)</f>
        <v>0</v>
      </c>
      <c r="S25" s="625">
        <f>IF(A25&gt;" ",Arbeitszeiten!$BX$8,0)</f>
        <v>0</v>
      </c>
      <c r="T25" s="553">
        <f t="shared" ref="T25:U31" si="28">R25</f>
        <v>0</v>
      </c>
      <c r="U25" s="554">
        <f t="shared" si="28"/>
        <v>0</v>
      </c>
      <c r="V25" s="555">
        <f t="shared" ref="V25:V31" si="29">(T25*60)+U25</f>
        <v>0</v>
      </c>
      <c r="W25" s="556">
        <f t="shared" ref="W25:W31" si="30">IF(E25=0,0,O25-V25)</f>
        <v>0</v>
      </c>
      <c r="X25" s="160">
        <f t="shared" ref="X25:X32" si="31">IF(W25&lt;0,INT((W25*(-1))/60),INT(W25/60))</f>
        <v>0</v>
      </c>
      <c r="Y25" s="160">
        <f t="shared" ref="Y25:Y32" si="32">IF(W25&lt;0,MOD(W25*(-1),60),MOD(W25,60))</f>
        <v>0</v>
      </c>
      <c r="Z25" s="338" t="str">
        <f t="shared" ref="Z25:Z31" si="33">IF(E25=0," ",IF(W25&lt;0,"-",IF(W25&gt;0,"+","")))</f>
        <v xml:space="preserve"> </v>
      </c>
      <c r="AA25" s="339" t="str">
        <f t="shared" ref="AA25:AA31" si="34">IF(E25=0," ",IF(X25&lt;0,(X25*(-1)),X25))</f>
        <v xml:space="preserve"> </v>
      </c>
      <c r="AB25" s="340" t="str">
        <f t="shared" ref="AB25:AB31" si="35">IF(E25=0," ",IF(Y25=60,0,Y25))</f>
        <v xml:space="preserve"> </v>
      </c>
      <c r="AC25" s="665" t="str">
        <f>IF(OR(E25="A",E25="F",E25="B",E25="K",E25="U")," ",IF(AND(K25&lt;=540,K25&gt;360,L25&gt;=30)," ",IF(AND(K25&lt;540,K25-L25&lt;=360)," ",IF(AND(K25&gt;=585,L25&gt;=45)," ",IF(AND(K25&gt;540,K25&lt;585,K25-L25&lt;=540)," ","F")))))</f>
        <v xml:space="preserve"> </v>
      </c>
      <c r="AD25" s="435"/>
      <c r="AE25" s="79"/>
      <c r="AF25" s="79"/>
      <c r="AG25" s="91"/>
      <c r="AH25" s="92"/>
      <c r="AI25" s="15">
        <f>AG24</f>
        <v>0</v>
      </c>
      <c r="AJ25" s="16">
        <f>AH24</f>
        <v>0</v>
      </c>
      <c r="AK25" s="13"/>
      <c r="AL25" s="13"/>
      <c r="AM25" s="15"/>
      <c r="AN25" s="15"/>
      <c r="AO25" s="7"/>
      <c r="AP25" s="319"/>
      <c r="AQ25" s="320"/>
      <c r="AR25" s="320"/>
      <c r="AS25" s="320"/>
      <c r="AT25" s="320"/>
      <c r="AU25" s="321"/>
    </row>
    <row r="26" spans="1:101" s="8" customFormat="1" ht="12.95" customHeight="1" x14ac:dyDescent="0.2">
      <c r="A26" s="336" t="str">
        <f>IF(D26=" "," ","Di")</f>
        <v>Di</v>
      </c>
      <c r="B26" s="392"/>
      <c r="C26" s="143">
        <f t="shared" ref="C26:C31" si="36">IF((C25+1)&gt;AnzahlTage,0,C25+1)</f>
        <v>5</v>
      </c>
      <c r="D26" s="337">
        <f t="shared" si="21"/>
        <v>5</v>
      </c>
      <c r="E26" s="627">
        <f>IF($A26&gt;" ",Arbeitszeiten!BO9,)</f>
        <v>0</v>
      </c>
      <c r="F26" s="628">
        <f>IF($A26&gt;" ",Arbeitszeiten!BP9,)</f>
        <v>0</v>
      </c>
      <c r="G26" s="627">
        <f>IF($A26&gt;" ",Arbeitszeiten!BQ9,)</f>
        <v>0</v>
      </c>
      <c r="H26" s="629">
        <f>IF($A26&gt;" ",Arbeitszeiten!BR9,)</f>
        <v>0</v>
      </c>
      <c r="I26" s="739">
        <f>IF($A26&gt;" ",IF(Arbeitszeiten!$BU$9=0,IF(K26&gt;540,0,0),Arbeitszeiten!$BS$9),0)</f>
        <v>0</v>
      </c>
      <c r="J26" s="740">
        <f>IF($A26&gt;" ",IF(Arbeitszeiten!$BU$9=0,IF(AND(K26&gt;360,K26&lt;=540),0,),Arbeitszeiten!$BT$9),0)</f>
        <v>0</v>
      </c>
      <c r="K26" s="253">
        <f t="shared" si="22"/>
        <v>0</v>
      </c>
      <c r="L26" s="550">
        <f t="shared" si="23"/>
        <v>0</v>
      </c>
      <c r="M26" s="551" t="str">
        <f t="shared" si="24"/>
        <v/>
      </c>
      <c r="N26" s="552" t="str">
        <f t="shared" si="25"/>
        <v/>
      </c>
      <c r="O26" s="243">
        <f t="shared" ref="O26:O31" si="37">IF(A26&gt;" ",IF(E26="A",0,IF(E26="F",V26,IF(E26="U",V26,IF(OR(E26="K",E26="B"),V26,K26-L26)))),0)</f>
        <v>0</v>
      </c>
      <c r="P26" s="550">
        <f t="shared" si="26"/>
        <v>0</v>
      </c>
      <c r="Q26" s="160">
        <f t="shared" si="27"/>
        <v>0</v>
      </c>
      <c r="R26" s="625">
        <f>IF(A26&gt;" ",Arbeitszeiten!$BW$9,0)</f>
        <v>0</v>
      </c>
      <c r="S26" s="625">
        <f>IF(A26&gt;" ",Arbeitszeiten!$BX$9,0)</f>
        <v>0</v>
      </c>
      <c r="T26" s="553">
        <f t="shared" si="28"/>
        <v>0</v>
      </c>
      <c r="U26" s="554">
        <f t="shared" si="28"/>
        <v>0</v>
      </c>
      <c r="V26" s="555">
        <f t="shared" si="29"/>
        <v>0</v>
      </c>
      <c r="W26" s="556">
        <f t="shared" si="30"/>
        <v>0</v>
      </c>
      <c r="X26" s="160">
        <f t="shared" si="31"/>
        <v>0</v>
      </c>
      <c r="Y26" s="160">
        <f t="shared" si="32"/>
        <v>0</v>
      </c>
      <c r="Z26" s="338" t="str">
        <f t="shared" si="33"/>
        <v xml:space="preserve"> </v>
      </c>
      <c r="AA26" s="339" t="str">
        <f t="shared" si="34"/>
        <v xml:space="preserve"> </v>
      </c>
      <c r="AB26" s="340" t="str">
        <f t="shared" si="35"/>
        <v xml:space="preserve"> </v>
      </c>
      <c r="AC26" s="665" t="str">
        <f t="shared" ref="AC26:AC31" si="38">IF(OR(E26="A",E26="F",E26="B",E26="K",E26="U")," ",IF(AND(K26&lt;=540,K26&gt;360,L26&gt;=30)," ",IF(AND(K26&lt;540,K26-L26&lt;=360)," ",IF(AND(K26&gt;=585,L26&gt;=45)," ",IF(AND(K26&gt;540,K26&lt;585,K26-L26&lt;=540)," ","F")))))</f>
        <v xml:space="preserve"> </v>
      </c>
      <c r="AD26" s="435"/>
      <c r="AE26" s="79"/>
      <c r="AF26" s="79"/>
      <c r="AG26" s="91"/>
      <c r="AH26" s="92"/>
      <c r="AI26" s="15">
        <f>AG24</f>
        <v>0</v>
      </c>
      <c r="AJ26" s="16">
        <f>AH24</f>
        <v>0</v>
      </c>
      <c r="AK26" s="13"/>
      <c r="AL26" s="13"/>
      <c r="AM26" s="15"/>
      <c r="AN26" s="15"/>
      <c r="AO26" s="7"/>
      <c r="AP26" s="319"/>
      <c r="AQ26" s="320"/>
      <c r="AR26" s="320"/>
      <c r="AS26" s="320"/>
      <c r="AT26" s="320"/>
      <c r="AU26" s="321"/>
    </row>
    <row r="27" spans="1:101" s="8" customFormat="1" ht="12.95" customHeight="1" x14ac:dyDescent="0.2">
      <c r="A27" s="336" t="str">
        <f>IF(D27=" "," ","Mi")</f>
        <v>Mi</v>
      </c>
      <c r="B27" s="392"/>
      <c r="C27" s="143">
        <f t="shared" si="36"/>
        <v>6</v>
      </c>
      <c r="D27" s="337">
        <f t="shared" si="21"/>
        <v>6</v>
      </c>
      <c r="E27" s="627">
        <f>IF($A27&gt;" ",Arbeitszeiten!BO10,)</f>
        <v>0</v>
      </c>
      <c r="F27" s="628">
        <f>IF($A27&gt;" ",Arbeitszeiten!BP10,)</f>
        <v>0</v>
      </c>
      <c r="G27" s="627">
        <f>IF($A27&gt;" ",Arbeitszeiten!BQ10,)</f>
        <v>0</v>
      </c>
      <c r="H27" s="629">
        <f>IF($A27&gt;" ",Arbeitszeiten!BR10,)</f>
        <v>0</v>
      </c>
      <c r="I27" s="739">
        <f>IF($A27&gt;" ",IF(Arbeitszeiten!$BU$10=0,IF(K27&gt;540,0,0),Arbeitszeiten!$BS$10),0)</f>
        <v>0</v>
      </c>
      <c r="J27" s="740">
        <f>IF($A27&gt;" ",IF(Arbeitszeiten!$BU$10=0,IF(AND(K27&gt;360,K27&lt;=540),0,),Arbeitszeiten!$BT$10),0)</f>
        <v>0</v>
      </c>
      <c r="K27" s="253">
        <f t="shared" si="22"/>
        <v>0</v>
      </c>
      <c r="L27" s="550">
        <f t="shared" si="23"/>
        <v>0</v>
      </c>
      <c r="M27" s="551" t="str">
        <f t="shared" si="24"/>
        <v/>
      </c>
      <c r="N27" s="552" t="str">
        <f t="shared" si="25"/>
        <v/>
      </c>
      <c r="O27" s="243">
        <f t="shared" si="37"/>
        <v>0</v>
      </c>
      <c r="P27" s="550">
        <f t="shared" si="26"/>
        <v>0</v>
      </c>
      <c r="Q27" s="160">
        <f t="shared" si="27"/>
        <v>0</v>
      </c>
      <c r="R27" s="625">
        <f>IF(A27&gt;" ",Arbeitszeiten!$BW$10,0)</f>
        <v>0</v>
      </c>
      <c r="S27" s="625">
        <f>IF(A27&gt;" ",Arbeitszeiten!$BX$10,0)</f>
        <v>0</v>
      </c>
      <c r="T27" s="553">
        <f t="shared" si="28"/>
        <v>0</v>
      </c>
      <c r="U27" s="554">
        <f t="shared" si="28"/>
        <v>0</v>
      </c>
      <c r="V27" s="555">
        <f t="shared" si="29"/>
        <v>0</v>
      </c>
      <c r="W27" s="556">
        <f t="shared" si="30"/>
        <v>0</v>
      </c>
      <c r="X27" s="160">
        <f t="shared" si="31"/>
        <v>0</v>
      </c>
      <c r="Y27" s="160">
        <f t="shared" si="32"/>
        <v>0</v>
      </c>
      <c r="Z27" s="338" t="str">
        <f t="shared" si="33"/>
        <v xml:space="preserve"> </v>
      </c>
      <c r="AA27" s="339" t="str">
        <f t="shared" si="34"/>
        <v xml:space="preserve"> </v>
      </c>
      <c r="AB27" s="340" t="str">
        <f t="shared" si="35"/>
        <v xml:space="preserve"> </v>
      </c>
      <c r="AC27" s="665" t="str">
        <f t="shared" si="38"/>
        <v xml:space="preserve"> </v>
      </c>
      <c r="AD27" s="435"/>
      <c r="AE27" s="79"/>
      <c r="AF27" s="79"/>
      <c r="AG27" s="91"/>
      <c r="AH27" s="92"/>
      <c r="AI27" s="15">
        <f>AG24</f>
        <v>0</v>
      </c>
      <c r="AJ27" s="16">
        <f>AH24</f>
        <v>0</v>
      </c>
      <c r="AK27" s="13"/>
      <c r="AL27" s="13"/>
      <c r="AM27" s="15"/>
      <c r="AN27" s="15"/>
      <c r="AO27" s="7"/>
      <c r="AP27" s="319"/>
      <c r="AQ27" s="320"/>
      <c r="AR27" s="320"/>
      <c r="AS27" s="320"/>
      <c r="AT27" s="320"/>
      <c r="AU27" s="321"/>
    </row>
    <row r="28" spans="1:101" s="8" customFormat="1" ht="12.95" customHeight="1" x14ac:dyDescent="0.2">
      <c r="A28" s="336" t="str">
        <f>IF(D28=" "," ","Do")</f>
        <v>Do</v>
      </c>
      <c r="B28" s="392"/>
      <c r="C28" s="143">
        <f t="shared" si="36"/>
        <v>7</v>
      </c>
      <c r="D28" s="337">
        <f t="shared" si="21"/>
        <v>7</v>
      </c>
      <c r="E28" s="627">
        <f>IF($A28&gt;" ",Arbeitszeiten!BO11,)</f>
        <v>0</v>
      </c>
      <c r="F28" s="628">
        <f>IF($A28&gt;" ",Arbeitszeiten!BP11,)</f>
        <v>0</v>
      </c>
      <c r="G28" s="627">
        <f>IF($A28&gt;" ",Arbeitszeiten!BQ11,)</f>
        <v>0</v>
      </c>
      <c r="H28" s="629">
        <f>IF($A28&gt;" ",Arbeitszeiten!BR11,)</f>
        <v>0</v>
      </c>
      <c r="I28" s="739">
        <f>IF($A28&gt;" ",IF(Arbeitszeiten!$BU$11=0,IF(K28&gt;540,0,0),Arbeitszeiten!$BS$11),0)</f>
        <v>0</v>
      </c>
      <c r="J28" s="740">
        <f>IF($A28&gt;" ",IF(Arbeitszeiten!$BU$11=0,IF(AND(K28&gt;360,K28&lt;=540),0,),Arbeitszeiten!$BT$11),0)</f>
        <v>0</v>
      </c>
      <c r="K28" s="253">
        <f t="shared" si="22"/>
        <v>0</v>
      </c>
      <c r="L28" s="550">
        <f t="shared" si="23"/>
        <v>0</v>
      </c>
      <c r="M28" s="551" t="str">
        <f t="shared" si="24"/>
        <v/>
      </c>
      <c r="N28" s="552" t="str">
        <f t="shared" si="25"/>
        <v/>
      </c>
      <c r="O28" s="243">
        <f t="shared" si="37"/>
        <v>0</v>
      </c>
      <c r="P28" s="550">
        <f t="shared" si="26"/>
        <v>0</v>
      </c>
      <c r="Q28" s="160">
        <f t="shared" si="27"/>
        <v>0</v>
      </c>
      <c r="R28" s="625">
        <f>IF(A28&gt;" ",Arbeitszeiten!$BW$11,0)</f>
        <v>0</v>
      </c>
      <c r="S28" s="625">
        <f>IF(A28&gt;" ",Arbeitszeiten!$BX$11,0)</f>
        <v>0</v>
      </c>
      <c r="T28" s="553">
        <f t="shared" si="28"/>
        <v>0</v>
      </c>
      <c r="U28" s="554">
        <f t="shared" si="28"/>
        <v>0</v>
      </c>
      <c r="V28" s="555">
        <f t="shared" si="29"/>
        <v>0</v>
      </c>
      <c r="W28" s="556">
        <f t="shared" si="30"/>
        <v>0</v>
      </c>
      <c r="X28" s="160">
        <f t="shared" si="31"/>
        <v>0</v>
      </c>
      <c r="Y28" s="160">
        <f t="shared" si="32"/>
        <v>0</v>
      </c>
      <c r="Z28" s="338" t="str">
        <f t="shared" si="33"/>
        <v xml:space="preserve"> </v>
      </c>
      <c r="AA28" s="339" t="str">
        <f t="shared" si="34"/>
        <v xml:space="preserve"> </v>
      </c>
      <c r="AB28" s="340" t="str">
        <f t="shared" si="35"/>
        <v xml:space="preserve"> </v>
      </c>
      <c r="AC28" s="665" t="str">
        <f t="shared" si="38"/>
        <v xml:space="preserve"> </v>
      </c>
      <c r="AD28" s="435"/>
      <c r="AE28" s="79"/>
      <c r="AF28" s="79"/>
      <c r="AG28" s="91"/>
      <c r="AH28" s="92"/>
      <c r="AI28" s="15">
        <f>AG24</f>
        <v>0</v>
      </c>
      <c r="AJ28" s="16">
        <f>AH24</f>
        <v>0</v>
      </c>
      <c r="AK28" s="13"/>
      <c r="AL28" s="13"/>
      <c r="AM28" s="15"/>
      <c r="AN28" s="15"/>
      <c r="AO28" s="7"/>
      <c r="AP28" s="319"/>
      <c r="AQ28" s="320"/>
      <c r="AR28" s="320"/>
      <c r="AS28" s="320"/>
      <c r="AT28" s="320"/>
      <c r="AU28" s="321"/>
    </row>
    <row r="29" spans="1:101" s="8" customFormat="1" ht="12.95" customHeight="1" x14ac:dyDescent="0.2">
      <c r="A29" s="336" t="str">
        <f>IF(D29=" "," ","Fr")</f>
        <v>Fr</v>
      </c>
      <c r="B29" s="392"/>
      <c r="C29" s="143">
        <f t="shared" si="36"/>
        <v>8</v>
      </c>
      <c r="D29" s="337">
        <f t="shared" si="21"/>
        <v>8</v>
      </c>
      <c r="E29" s="627">
        <f>IF($A29&gt;" ",Arbeitszeiten!BO12,)</f>
        <v>0</v>
      </c>
      <c r="F29" s="628">
        <f>IF($A29&gt;" ",Arbeitszeiten!BP12,)</f>
        <v>0</v>
      </c>
      <c r="G29" s="627">
        <f>IF($A29&gt;" ",Arbeitszeiten!BQ12,)</f>
        <v>0</v>
      </c>
      <c r="H29" s="629">
        <f>IF($A29&gt;" ",Arbeitszeiten!BR12,)</f>
        <v>0</v>
      </c>
      <c r="I29" s="739">
        <f>IF($A29&gt;" ",IF(Arbeitszeiten!$BU$12=0,IF(K29&gt;540,0,0),Arbeitszeiten!$BS$12),0)</f>
        <v>0</v>
      </c>
      <c r="J29" s="740">
        <f>IF($A29&gt;" ",IF(Arbeitszeiten!$BU$12=0,IF(AND(K29&gt;360,K29&lt;=540),0,),Arbeitszeiten!$BT$12),0)</f>
        <v>0</v>
      </c>
      <c r="K29" s="253">
        <f t="shared" si="22"/>
        <v>0</v>
      </c>
      <c r="L29" s="550">
        <f t="shared" si="23"/>
        <v>0</v>
      </c>
      <c r="M29" s="551" t="str">
        <f t="shared" si="24"/>
        <v/>
      </c>
      <c r="N29" s="552" t="str">
        <f t="shared" si="25"/>
        <v/>
      </c>
      <c r="O29" s="243">
        <f t="shared" si="37"/>
        <v>0</v>
      </c>
      <c r="P29" s="550">
        <f t="shared" ref="P29:P31" si="39">INT(O29/60)</f>
        <v>0</v>
      </c>
      <c r="Q29" s="160">
        <f t="shared" ref="Q29:Q31" si="40">ROUND(MOD(O29,60),0)</f>
        <v>0</v>
      </c>
      <c r="R29" s="625">
        <f>IF(A29&gt;" ",Arbeitszeiten!$BW$12,0)</f>
        <v>0</v>
      </c>
      <c r="S29" s="625">
        <f>IF(A29&gt;" ",Arbeitszeiten!$BX$12,0)</f>
        <v>0</v>
      </c>
      <c r="T29" s="557">
        <f t="shared" si="28"/>
        <v>0</v>
      </c>
      <c r="U29" s="558">
        <f t="shared" si="28"/>
        <v>0</v>
      </c>
      <c r="V29" s="559">
        <f t="shared" si="29"/>
        <v>0</v>
      </c>
      <c r="W29" s="556">
        <f t="shared" si="30"/>
        <v>0</v>
      </c>
      <c r="X29" s="160">
        <f t="shared" si="31"/>
        <v>0</v>
      </c>
      <c r="Y29" s="160">
        <f t="shared" si="32"/>
        <v>0</v>
      </c>
      <c r="Z29" s="338" t="str">
        <f t="shared" si="33"/>
        <v xml:space="preserve"> </v>
      </c>
      <c r="AA29" s="339" t="str">
        <f t="shared" si="34"/>
        <v xml:space="preserve"> </v>
      </c>
      <c r="AB29" s="340" t="str">
        <f t="shared" si="35"/>
        <v xml:space="preserve"> </v>
      </c>
      <c r="AC29" s="665" t="str">
        <f t="shared" si="38"/>
        <v xml:space="preserve"> </v>
      </c>
      <c r="AD29" s="435"/>
      <c r="AE29" s="79"/>
      <c r="AF29" s="79"/>
      <c r="AG29" s="91"/>
      <c r="AH29" s="92"/>
      <c r="AI29" s="15">
        <f>AG24</f>
        <v>0</v>
      </c>
      <c r="AJ29" s="16">
        <f>AH24</f>
        <v>0</v>
      </c>
      <c r="AK29" s="13"/>
      <c r="AL29" s="13"/>
      <c r="AM29" s="15"/>
      <c r="AN29" s="15"/>
      <c r="AO29" s="355"/>
      <c r="AP29" s="322"/>
      <c r="AQ29" s="323"/>
      <c r="AR29" s="323"/>
      <c r="AS29" s="323"/>
      <c r="AT29" s="323"/>
      <c r="AU29" s="324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 s="393" customFormat="1" ht="13.5" customHeight="1" outlineLevel="1" x14ac:dyDescent="0.2">
      <c r="A30" s="336" t="str">
        <f>IF(D30=" "," ","Sa")</f>
        <v>Sa</v>
      </c>
      <c r="B30" s="152"/>
      <c r="C30" s="143">
        <f t="shared" si="36"/>
        <v>9</v>
      </c>
      <c r="D30" s="337">
        <f t="shared" si="21"/>
        <v>9</v>
      </c>
      <c r="E30" s="627">
        <f>IF($A30&gt;" ",Arbeitszeiten!BO13,)</f>
        <v>0</v>
      </c>
      <c r="F30" s="628">
        <f>IF($A30&gt;" ",Arbeitszeiten!BP13,)</f>
        <v>0</v>
      </c>
      <c r="G30" s="627">
        <f>IF($A30&gt;" ",Arbeitszeiten!BQ13,)</f>
        <v>0</v>
      </c>
      <c r="H30" s="629">
        <f>IF($A30&gt;" ",Arbeitszeiten!BR13,)</f>
        <v>0</v>
      </c>
      <c r="I30" s="739">
        <f>IF($A30&gt;" ",IF(Arbeitszeiten!$BU$13=0,IF(K30&gt;540,0,0),Arbeitszeiten!$BS$13),0)</f>
        <v>0</v>
      </c>
      <c r="J30" s="740">
        <f>IF($A30&gt;" ",IF(Arbeitszeiten!$BU$13=0,IF(AND(K30&gt;360,K30&lt;=540),0,),Arbeitszeiten!$BT$13),0)</f>
        <v>0</v>
      </c>
      <c r="K30" s="253">
        <f t="shared" si="22"/>
        <v>0</v>
      </c>
      <c r="L30" s="550">
        <f t="shared" si="23"/>
        <v>0</v>
      </c>
      <c r="M30" s="551" t="str">
        <f t="shared" si="24"/>
        <v/>
      </c>
      <c r="N30" s="552" t="str">
        <f t="shared" si="25"/>
        <v/>
      </c>
      <c r="O30" s="243">
        <f t="shared" si="37"/>
        <v>0</v>
      </c>
      <c r="P30" s="550">
        <f t="shared" si="39"/>
        <v>0</v>
      </c>
      <c r="Q30" s="160">
        <f t="shared" si="40"/>
        <v>0</v>
      </c>
      <c r="R30" s="625">
        <f>IF(A30&gt;" ",Arbeitszeiten!$BW$13,0)</f>
        <v>0</v>
      </c>
      <c r="S30" s="625">
        <f>IF(A30&gt;" ",Arbeitszeiten!$BX$13,0)</f>
        <v>0</v>
      </c>
      <c r="T30" s="557">
        <f t="shared" si="28"/>
        <v>0</v>
      </c>
      <c r="U30" s="558">
        <f t="shared" si="28"/>
        <v>0</v>
      </c>
      <c r="V30" s="559">
        <f t="shared" si="29"/>
        <v>0</v>
      </c>
      <c r="W30" s="556">
        <f t="shared" si="30"/>
        <v>0</v>
      </c>
      <c r="X30" s="160">
        <f t="shared" si="31"/>
        <v>0</v>
      </c>
      <c r="Y30" s="160">
        <f t="shared" si="32"/>
        <v>0</v>
      </c>
      <c r="Z30" s="338" t="str">
        <f t="shared" si="33"/>
        <v xml:space="preserve"> </v>
      </c>
      <c r="AA30" s="339" t="str">
        <f t="shared" si="34"/>
        <v xml:space="preserve"> </v>
      </c>
      <c r="AB30" s="340" t="str">
        <f t="shared" si="35"/>
        <v xml:space="preserve"> </v>
      </c>
      <c r="AC30" s="665" t="str">
        <f t="shared" si="38"/>
        <v xml:space="preserve"> </v>
      </c>
      <c r="AD30" s="435"/>
      <c r="AE30" s="79"/>
      <c r="AF30" s="79"/>
      <c r="AG30" s="91"/>
      <c r="AH30" s="92"/>
      <c r="AI30" s="15"/>
      <c r="AJ30" s="16"/>
      <c r="AK30" s="13"/>
      <c r="AL30" s="13"/>
      <c r="AM30" s="15"/>
      <c r="AN30" s="15"/>
      <c r="AO30" s="355"/>
      <c r="AP30" s="322"/>
      <c r="AQ30" s="323"/>
      <c r="AR30" s="323"/>
      <c r="AS30" s="323"/>
      <c r="AT30" s="323"/>
      <c r="AU30" s="324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 s="126" customFormat="1" ht="13.5" customHeight="1" outlineLevel="1" thickBot="1" x14ac:dyDescent="0.25">
      <c r="A31" s="336" t="str">
        <f>IF(D31=" "," ","So")</f>
        <v>So</v>
      </c>
      <c r="B31" s="152"/>
      <c r="C31" s="143">
        <f t="shared" si="36"/>
        <v>10</v>
      </c>
      <c r="D31" s="337">
        <f t="shared" si="21"/>
        <v>10</v>
      </c>
      <c r="E31" s="627">
        <f>IF($A31&gt;" ",Arbeitszeiten!BO14,)</f>
        <v>0</v>
      </c>
      <c r="F31" s="628">
        <f>IF($A31&gt;" ",Arbeitszeiten!BP14,)</f>
        <v>0</v>
      </c>
      <c r="G31" s="627">
        <f>IF($A31&gt;" ",Arbeitszeiten!BQ14,)</f>
        <v>0</v>
      </c>
      <c r="H31" s="629">
        <f>IF($A31&gt;" ",Arbeitszeiten!BR14,)</f>
        <v>0</v>
      </c>
      <c r="I31" s="739">
        <f>IF($A31&gt;" ",IF(Arbeitszeiten!$BU$14=0,IF(K31&gt;540,0,0),Arbeitszeiten!$BS$14),0)</f>
        <v>0</v>
      </c>
      <c r="J31" s="740">
        <f>IF($A31&gt;" ",IF(Arbeitszeiten!$BU$14=0,IF(AND(K31&gt;360,K31&lt;=540),0,),Arbeitszeiten!$BT$14),0)</f>
        <v>0</v>
      </c>
      <c r="K31" s="253">
        <f t="shared" si="22"/>
        <v>0</v>
      </c>
      <c r="L31" s="550">
        <f t="shared" si="23"/>
        <v>0</v>
      </c>
      <c r="M31" s="551" t="str">
        <f t="shared" si="24"/>
        <v/>
      </c>
      <c r="N31" s="552" t="str">
        <f t="shared" si="25"/>
        <v/>
      </c>
      <c r="O31" s="243">
        <f t="shared" si="37"/>
        <v>0</v>
      </c>
      <c r="P31" s="550">
        <f t="shared" si="39"/>
        <v>0</v>
      </c>
      <c r="Q31" s="160">
        <f t="shared" si="40"/>
        <v>0</v>
      </c>
      <c r="R31" s="625">
        <f>IF(A31&gt;" ",Arbeitszeiten!$BW$14,0)</f>
        <v>0</v>
      </c>
      <c r="S31" s="625">
        <f>IF(A31&gt;" ",Arbeitszeiten!$BX$14,0)</f>
        <v>0</v>
      </c>
      <c r="T31" s="557">
        <f t="shared" si="28"/>
        <v>0</v>
      </c>
      <c r="U31" s="558">
        <f t="shared" si="28"/>
        <v>0</v>
      </c>
      <c r="V31" s="559">
        <f t="shared" si="29"/>
        <v>0</v>
      </c>
      <c r="W31" s="556">
        <f t="shared" si="30"/>
        <v>0</v>
      </c>
      <c r="X31" s="160">
        <f t="shared" si="31"/>
        <v>0</v>
      </c>
      <c r="Y31" s="160">
        <f t="shared" si="32"/>
        <v>0</v>
      </c>
      <c r="Z31" s="338" t="str">
        <f t="shared" si="33"/>
        <v xml:space="preserve"> </v>
      </c>
      <c r="AA31" s="339" t="str">
        <f t="shared" si="34"/>
        <v xml:space="preserve"> </v>
      </c>
      <c r="AB31" s="340" t="str">
        <f t="shared" si="35"/>
        <v xml:space="preserve"> </v>
      </c>
      <c r="AC31" s="665" t="str">
        <f t="shared" si="38"/>
        <v xml:space="preserve"> </v>
      </c>
      <c r="AD31" s="435"/>
      <c r="AE31" s="79"/>
      <c r="AF31" s="79"/>
      <c r="AG31" s="91"/>
      <c r="AH31" s="92"/>
      <c r="AI31" s="15"/>
      <c r="AJ31" s="16"/>
      <c r="AK31" s="13"/>
      <c r="AL31" s="13"/>
      <c r="AM31" s="15"/>
      <c r="AN31" s="15"/>
      <c r="AO31" s="355"/>
      <c r="AP31" s="322"/>
      <c r="AQ31" s="323"/>
      <c r="AR31" s="323"/>
      <c r="AS31" s="323"/>
      <c r="AT31" s="323"/>
      <c r="AU31" s="324"/>
    </row>
    <row r="32" spans="1:101" s="168" customFormat="1" ht="13.5" hidden="1" customHeight="1" outlineLevel="2" thickBot="1" x14ac:dyDescent="0.25">
      <c r="A32" s="365"/>
      <c r="B32" s="152"/>
      <c r="C32" s="360"/>
      <c r="E32" s="429">
        <f>COUNTA(E25:E31)</f>
        <v>7</v>
      </c>
      <c r="F32" s="396"/>
      <c r="G32" s="360"/>
      <c r="H32" s="397"/>
      <c r="I32" s="395"/>
      <c r="J32" s="396"/>
      <c r="K32" s="254"/>
      <c r="L32" s="360"/>
      <c r="M32" s="425"/>
      <c r="N32" s="366"/>
      <c r="O32" s="428">
        <f>SUM(O25:O31)</f>
        <v>0</v>
      </c>
      <c r="P32" s="151"/>
      <c r="Q32" s="151"/>
      <c r="R32" s="431"/>
      <c r="S32" s="429">
        <f>COUNTA(S25:S31)</f>
        <v>7</v>
      </c>
      <c r="T32" s="361">
        <f>INT(V32/60)</f>
        <v>0</v>
      </c>
      <c r="U32" s="362">
        <f>MOD(V32,60)</f>
        <v>0</v>
      </c>
      <c r="V32" s="363">
        <f>SUM(V25:V31)</f>
        <v>0</v>
      </c>
      <c r="W32" s="364">
        <f>SUM(W25:W31)</f>
        <v>0</v>
      </c>
      <c r="X32" s="189">
        <f t="shared" si="31"/>
        <v>0</v>
      </c>
      <c r="Y32" s="160">
        <f t="shared" si="32"/>
        <v>0</v>
      </c>
      <c r="Z32" s="379"/>
      <c r="AA32" s="380"/>
      <c r="AB32" s="381"/>
      <c r="AC32" s="665" t="str">
        <f t="shared" si="20"/>
        <v xml:space="preserve"> </v>
      </c>
      <c r="AD32" s="436"/>
      <c r="AE32" s="368"/>
      <c r="AF32" s="368"/>
      <c r="AG32" s="369"/>
      <c r="AH32" s="370"/>
      <c r="AJ32" s="371"/>
      <c r="AK32" s="372"/>
      <c r="AL32" s="372"/>
      <c r="AO32" s="190"/>
      <c r="AP32" s="382"/>
      <c r="AQ32" s="383"/>
      <c r="AR32" s="383"/>
      <c r="AS32" s="383"/>
      <c r="AT32" s="383"/>
      <c r="AU32" s="384"/>
    </row>
    <row r="33" spans="1:47" s="168" customFormat="1" ht="13.5" hidden="1" customHeight="1" outlineLevel="2" thickTop="1" thickBot="1" x14ac:dyDescent="0.25">
      <c r="A33" s="365"/>
      <c r="B33" s="152"/>
      <c r="C33" s="360"/>
      <c r="D33" s="394"/>
      <c r="E33" s="395"/>
      <c r="F33" s="396"/>
      <c r="G33" s="360"/>
      <c r="H33" s="397"/>
      <c r="I33" s="395"/>
      <c r="J33" s="396"/>
      <c r="K33" s="254"/>
      <c r="L33" s="360"/>
      <c r="M33" s="423"/>
      <c r="N33" s="424"/>
      <c r="O33" s="174"/>
      <c r="P33" s="151"/>
      <c r="Q33" s="151"/>
      <c r="R33" s="398"/>
      <c r="S33" s="432"/>
      <c r="T33" s="179"/>
      <c r="U33" s="179"/>
      <c r="V33" s="378"/>
      <c r="W33" s="175"/>
      <c r="X33" s="151"/>
      <c r="Y33" s="151"/>
      <c r="Z33" s="379"/>
      <c r="AA33" s="380"/>
      <c r="AB33" s="381"/>
      <c r="AC33" s="665" t="str">
        <f t="shared" si="20"/>
        <v xml:space="preserve"> </v>
      </c>
      <c r="AD33" s="436"/>
      <c r="AE33" s="368"/>
      <c r="AF33" s="368"/>
      <c r="AG33" s="369"/>
      <c r="AH33" s="370"/>
      <c r="AJ33" s="371"/>
      <c r="AK33" s="372"/>
      <c r="AL33" s="372"/>
      <c r="AO33" s="190"/>
      <c r="AP33" s="382"/>
      <c r="AQ33" s="383"/>
      <c r="AR33" s="383"/>
      <c r="AS33" s="383"/>
      <c r="AT33" s="383"/>
      <c r="AU33" s="384"/>
    </row>
    <row r="34" spans="1:47" s="8" customFormat="1" ht="12.95" customHeight="1" collapsed="1" thickBot="1" x14ac:dyDescent="0.25">
      <c r="A34" s="385"/>
      <c r="B34" s="152"/>
      <c r="C34" s="174"/>
      <c r="D34" s="300"/>
      <c r="E34" s="386"/>
      <c r="F34" s="386"/>
      <c r="G34" s="386"/>
      <c r="H34" s="386"/>
      <c r="I34" s="480"/>
      <c r="J34" s="480"/>
      <c r="K34" s="255"/>
      <c r="L34" s="360"/>
      <c r="M34" s="426">
        <f>IF(E32=0," ",INT(O32/60))</f>
        <v>0</v>
      </c>
      <c r="N34" s="427">
        <f>IF(E32=0," ",MOD(O32,60))</f>
        <v>0</v>
      </c>
      <c r="O34" s="151"/>
      <c r="P34" s="151"/>
      <c r="Q34" s="151"/>
      <c r="R34" s="387">
        <f>IF(S32=0," ",T32)</f>
        <v>0</v>
      </c>
      <c r="S34" s="388">
        <f>IF(S32=0," ",U32)</f>
        <v>0</v>
      </c>
      <c r="T34" s="389"/>
      <c r="U34" s="389"/>
      <c r="V34" s="390"/>
      <c r="W34" s="175"/>
      <c r="X34" s="151"/>
      <c r="Y34" s="151"/>
      <c r="Z34" s="430" t="str">
        <f>IF(W32&lt;0,"-",IF(W32&gt;0,"+"," "))</f>
        <v xml:space="preserve"> </v>
      </c>
      <c r="AA34" s="391">
        <f>(IF(AND(E32=0,S32=0)," ",IF(X32&lt;0,(X32*(-1)),X32)))</f>
        <v>0</v>
      </c>
      <c r="AB34" s="563">
        <f>(IF(AND(E32=0,S32=0)," ",IF(Y32=60,0,Y32)))</f>
        <v>0</v>
      </c>
      <c r="AC34" s="665"/>
      <c r="AD34" s="437"/>
      <c r="AE34" s="79"/>
      <c r="AF34" s="79"/>
      <c r="AG34" s="91"/>
      <c r="AH34" s="92"/>
      <c r="AI34" s="15"/>
      <c r="AJ34" s="16"/>
      <c r="AK34" s="13"/>
      <c r="AL34" s="13"/>
      <c r="AM34" s="15"/>
      <c r="AN34" s="15"/>
      <c r="AO34" s="7"/>
      <c r="AP34" s="319"/>
      <c r="AQ34" s="320"/>
      <c r="AR34" s="320"/>
      <c r="AS34" s="320"/>
      <c r="AT34" s="320"/>
      <c r="AU34" s="321"/>
    </row>
    <row r="35" spans="1:47" s="8" customFormat="1" ht="12.95" customHeight="1" x14ac:dyDescent="0.2">
      <c r="A35" s="336" t="str">
        <f>IF(D35=" "," ","Mo")</f>
        <v>Mo</v>
      </c>
      <c r="B35" s="392"/>
      <c r="C35" s="143">
        <f>IF((C31+1)&gt;AnzahlTage,0,C31+1)</f>
        <v>11</v>
      </c>
      <c r="D35" s="337">
        <f t="shared" ref="D35:D41" si="41">IF($G$5=0," ",IF(C35=0," ",C35))</f>
        <v>11</v>
      </c>
      <c r="E35" s="627">
        <f>IF($A35&gt;" ",Arbeitszeiten!BO8,)</f>
        <v>0</v>
      </c>
      <c r="F35" s="628">
        <f>IF($A35&gt;" ",Arbeitszeiten!BP8,)</f>
        <v>0</v>
      </c>
      <c r="G35" s="627">
        <f>IF($A35&gt;" ",Arbeitszeiten!BQ8,)</f>
        <v>0</v>
      </c>
      <c r="H35" s="629">
        <f>IF($A35&gt;" ",Arbeitszeiten!BR8,)</f>
        <v>0</v>
      </c>
      <c r="I35" s="739">
        <f>IF($A35&gt;" ",IF(Arbeitszeiten!$BU$8=0,IF(K35&gt;540,0,0),Arbeitszeiten!$BS$8),0)</f>
        <v>0</v>
      </c>
      <c r="J35" s="740">
        <f>IF($A35&gt;" ",IF(Arbeitszeiten!$BU$8=0,IF(AND(K35&gt;360,K35&lt;=540),0,),Arbeitszeiten!$BT$8),0)</f>
        <v>0</v>
      </c>
      <c r="K35" s="253">
        <f>((G35*60)+H35)-((E35*60)+F35)</f>
        <v>0</v>
      </c>
      <c r="L35" s="550">
        <f t="shared" ref="L35:L41" si="42">(I35*60)+J35</f>
        <v>0</v>
      </c>
      <c r="M35" s="551" t="str">
        <f t="shared" ref="M35:M41" si="43">IF(E35=0,"",P35)</f>
        <v/>
      </c>
      <c r="N35" s="552" t="str">
        <f t="shared" ref="N35:N41" si="44">IF(E35=0,"",Q35)</f>
        <v/>
      </c>
      <c r="O35" s="243">
        <f>IF(A35&gt;" ",IF(E35="A",0,IF(E35="F",V35,IF(E35="U",V35,IF(OR(E35="K",E35="B"),V35,K35-L35)))),0)</f>
        <v>0</v>
      </c>
      <c r="P35" s="550">
        <f t="shared" ref="P35:P39" si="45">INT(O35/60)</f>
        <v>0</v>
      </c>
      <c r="Q35" s="160">
        <f t="shared" ref="Q35:Q39" si="46">ROUND(MOD(O35,60),0)</f>
        <v>0</v>
      </c>
      <c r="R35" s="625">
        <f>IF(A35&gt;" ",Arbeitszeiten!$BW$8,0)</f>
        <v>0</v>
      </c>
      <c r="S35" s="625">
        <f>IF(A35&gt;" ",Arbeitszeiten!$BX$8,0)</f>
        <v>0</v>
      </c>
      <c r="T35" s="553">
        <f t="shared" ref="T35:U41" si="47">R35</f>
        <v>0</v>
      </c>
      <c r="U35" s="554">
        <f t="shared" si="47"/>
        <v>0</v>
      </c>
      <c r="V35" s="555">
        <f t="shared" ref="V35:V41" si="48">(T35*60)+U35</f>
        <v>0</v>
      </c>
      <c r="W35" s="556">
        <f t="shared" ref="W35:W41" si="49">IF(E35=0,0,O35-V35)</f>
        <v>0</v>
      </c>
      <c r="X35" s="160">
        <f t="shared" ref="X35:X42" si="50">IF(W35&lt;0,INT((W35*(-1))/60),INT(W35/60))</f>
        <v>0</v>
      </c>
      <c r="Y35" s="160">
        <f t="shared" ref="Y35:Y42" si="51">IF(W35&lt;0,MOD(W35*(-1),60),MOD(W35,60))</f>
        <v>0</v>
      </c>
      <c r="Z35" s="338" t="str">
        <f t="shared" ref="Z35:Z41" si="52">IF(E35=0," ",IF(W35&lt;0,"-",IF(W35&gt;0,"+","")))</f>
        <v xml:space="preserve"> </v>
      </c>
      <c r="AA35" s="339" t="str">
        <f t="shared" ref="AA35:AA41" si="53">IF(E35=0," ",IF(X35&lt;0,(X35*(-1)),X35))</f>
        <v xml:space="preserve"> </v>
      </c>
      <c r="AB35" s="340" t="str">
        <f t="shared" ref="AB35:AB41" si="54">IF(E35=0," ",IF(Y35=60,0,Y35))</f>
        <v xml:space="preserve"> </v>
      </c>
      <c r="AC35" s="665" t="str">
        <f>IF(OR(E35="A",E35="F",E35="B",E35="K",E35="U")," ",IF(AND(K35&lt;=540,K35&gt;360,L35&gt;=30)," ",IF(AND(K35&lt;540,K35-L35&lt;=360)," ",IF(AND(K35&gt;=585,L35&gt;=45)," ",IF(AND(K35&gt;540,K35&lt;585,K35-L35&lt;=540)," ","F")))))</f>
        <v xml:space="preserve"> </v>
      </c>
      <c r="AD35" s="435"/>
      <c r="AE35" s="79"/>
      <c r="AF35" s="79"/>
      <c r="AG35" s="91"/>
      <c r="AH35" s="92"/>
      <c r="AI35" s="15">
        <f>AG24</f>
        <v>0</v>
      </c>
      <c r="AJ35" s="16">
        <f>AH24</f>
        <v>0</v>
      </c>
      <c r="AK35" s="13"/>
      <c r="AL35" s="13"/>
      <c r="AM35" s="15"/>
      <c r="AN35" s="15"/>
      <c r="AO35" s="7"/>
      <c r="AP35" s="319"/>
      <c r="AQ35" s="320"/>
      <c r="AR35" s="320"/>
      <c r="AS35" s="320"/>
      <c r="AT35" s="320"/>
      <c r="AU35" s="321"/>
    </row>
    <row r="36" spans="1:47" s="8" customFormat="1" ht="12.95" customHeight="1" x14ac:dyDescent="0.2">
      <c r="A36" s="336" t="str">
        <f>IF(D36=" "," ","Di")</f>
        <v>Di</v>
      </c>
      <c r="B36" s="392"/>
      <c r="C36" s="143">
        <f t="shared" ref="C36:C41" si="55">IF((C35+1)&gt;AnzahlTage,0,C35+1)</f>
        <v>12</v>
      </c>
      <c r="D36" s="337">
        <f t="shared" si="41"/>
        <v>12</v>
      </c>
      <c r="E36" s="627">
        <f>IF($A36&gt;" ",Arbeitszeiten!BO9,)</f>
        <v>0</v>
      </c>
      <c r="F36" s="628">
        <f>IF($A36&gt;" ",Arbeitszeiten!BP9,)</f>
        <v>0</v>
      </c>
      <c r="G36" s="627">
        <f>IF($A36&gt;" ",Arbeitszeiten!BQ9,)</f>
        <v>0</v>
      </c>
      <c r="H36" s="629">
        <f>IF($A36&gt;" ",Arbeitszeiten!BR9,)</f>
        <v>0</v>
      </c>
      <c r="I36" s="739">
        <f>IF($A36&gt;" ",IF(Arbeitszeiten!$BU$9=0,IF(K36&gt;540,0,0),Arbeitszeiten!$BS$9),0)</f>
        <v>0</v>
      </c>
      <c r="J36" s="740">
        <f>IF($A36&gt;" ",IF(Arbeitszeiten!$BU$9=0,IF(AND(K36&gt;360,K36&lt;=540),0,),Arbeitszeiten!$BT$9),0)</f>
        <v>0</v>
      </c>
      <c r="K36" s="253">
        <f>((G36*60)+H36)-((E36*60)+F36)</f>
        <v>0</v>
      </c>
      <c r="L36" s="550">
        <f t="shared" si="42"/>
        <v>0</v>
      </c>
      <c r="M36" s="551" t="str">
        <f t="shared" si="43"/>
        <v/>
      </c>
      <c r="N36" s="552" t="str">
        <f t="shared" si="44"/>
        <v/>
      </c>
      <c r="O36" s="243">
        <f t="shared" ref="O36:O41" si="56">IF(A36&gt;" ",IF(E36="A",0,IF(E36="F",V36,IF(E36="U",V36,IF(OR(E36="K",E36="B"),V36,K36-L36)))),0)</f>
        <v>0</v>
      </c>
      <c r="P36" s="550">
        <f t="shared" si="45"/>
        <v>0</v>
      </c>
      <c r="Q36" s="160">
        <f t="shared" si="46"/>
        <v>0</v>
      </c>
      <c r="R36" s="625">
        <f>IF(A36&gt;" ",Arbeitszeiten!$BW$9,0)</f>
        <v>0</v>
      </c>
      <c r="S36" s="625">
        <f>IF(A36&gt;" ",Arbeitszeiten!$BX$9,0)</f>
        <v>0</v>
      </c>
      <c r="T36" s="553">
        <f t="shared" si="47"/>
        <v>0</v>
      </c>
      <c r="U36" s="554">
        <f t="shared" si="47"/>
        <v>0</v>
      </c>
      <c r="V36" s="555">
        <f t="shared" si="48"/>
        <v>0</v>
      </c>
      <c r="W36" s="556">
        <f t="shared" si="49"/>
        <v>0</v>
      </c>
      <c r="X36" s="160">
        <f t="shared" si="50"/>
        <v>0</v>
      </c>
      <c r="Y36" s="160">
        <f t="shared" si="51"/>
        <v>0</v>
      </c>
      <c r="Z36" s="338" t="str">
        <f t="shared" si="52"/>
        <v xml:space="preserve"> </v>
      </c>
      <c r="AA36" s="339" t="str">
        <f t="shared" si="53"/>
        <v xml:space="preserve"> </v>
      </c>
      <c r="AB36" s="340" t="str">
        <f t="shared" si="54"/>
        <v xml:space="preserve"> </v>
      </c>
      <c r="AC36" s="665" t="str">
        <f t="shared" ref="AC36:AC41" si="57">IF(OR(E36="A",E36="F",E36="B",E36="K",E36="U")," ",IF(AND(K36&lt;=540,K36&gt;360,L36&gt;=30)," ",IF(AND(K36&lt;540,K36-L36&lt;=360)," ",IF(AND(K36&gt;=585,L36&gt;=45)," ",IF(AND(K36&gt;540,K36&lt;585,K36-L36&lt;=540)," ","F")))))</f>
        <v xml:space="preserve"> </v>
      </c>
      <c r="AD36" s="435"/>
      <c r="AE36" s="79"/>
      <c r="AF36" s="79"/>
      <c r="AG36" s="91"/>
      <c r="AH36" s="92"/>
      <c r="AI36" s="15">
        <f>AG24</f>
        <v>0</v>
      </c>
      <c r="AJ36" s="16">
        <f>AH24</f>
        <v>0</v>
      </c>
      <c r="AK36" s="13"/>
      <c r="AL36" s="13"/>
      <c r="AM36" s="15"/>
      <c r="AN36" s="15"/>
      <c r="AO36" s="7"/>
      <c r="AP36" s="319"/>
      <c r="AQ36" s="320"/>
      <c r="AR36" s="320"/>
      <c r="AS36" s="320"/>
      <c r="AT36" s="320"/>
      <c r="AU36" s="321"/>
    </row>
    <row r="37" spans="1:47" s="8" customFormat="1" ht="12.95" customHeight="1" x14ac:dyDescent="0.2">
      <c r="A37" s="336" t="str">
        <f>IF(D37=" "," ","Mi")</f>
        <v>Mi</v>
      </c>
      <c r="B37" s="392"/>
      <c r="C37" s="143">
        <f t="shared" si="55"/>
        <v>13</v>
      </c>
      <c r="D37" s="337">
        <f t="shared" si="41"/>
        <v>13</v>
      </c>
      <c r="E37" s="627">
        <f>IF($A37&gt;" ",Arbeitszeiten!BO10,)</f>
        <v>0</v>
      </c>
      <c r="F37" s="628">
        <f>IF($A37&gt;" ",Arbeitszeiten!BP10,)</f>
        <v>0</v>
      </c>
      <c r="G37" s="627">
        <f>IF($A37&gt;" ",Arbeitszeiten!BQ10,)</f>
        <v>0</v>
      </c>
      <c r="H37" s="629">
        <f>IF($A37&gt;" ",Arbeitszeiten!BR10,)</f>
        <v>0</v>
      </c>
      <c r="I37" s="739">
        <f>IF($A37&gt;" ",IF(Arbeitszeiten!$BU$10=0,IF(K37&gt;540,0,0),Arbeitszeiten!$BS$10),0)</f>
        <v>0</v>
      </c>
      <c r="J37" s="740">
        <f>IF($A37&gt;" ",IF(Arbeitszeiten!$BU$10=0,IF(AND(K37&gt;360,K37&lt;=540),0,),Arbeitszeiten!$BT$10),0)</f>
        <v>0</v>
      </c>
      <c r="K37" s="253">
        <f>((G37*60)+H37)-((E37*60)+F37)</f>
        <v>0</v>
      </c>
      <c r="L37" s="550">
        <f t="shared" si="42"/>
        <v>0</v>
      </c>
      <c r="M37" s="551" t="str">
        <f t="shared" si="43"/>
        <v/>
      </c>
      <c r="N37" s="552" t="str">
        <f t="shared" si="44"/>
        <v/>
      </c>
      <c r="O37" s="243">
        <f t="shared" si="56"/>
        <v>0</v>
      </c>
      <c r="P37" s="550">
        <f t="shared" si="45"/>
        <v>0</v>
      </c>
      <c r="Q37" s="160">
        <f t="shared" si="46"/>
        <v>0</v>
      </c>
      <c r="R37" s="625">
        <f>IF(A37&gt;" ",Arbeitszeiten!$BW$10,0)</f>
        <v>0</v>
      </c>
      <c r="S37" s="625">
        <f>IF(A37&gt;" ",Arbeitszeiten!$BX$10,0)</f>
        <v>0</v>
      </c>
      <c r="T37" s="553">
        <f t="shared" si="47"/>
        <v>0</v>
      </c>
      <c r="U37" s="554">
        <f t="shared" si="47"/>
        <v>0</v>
      </c>
      <c r="V37" s="555">
        <f t="shared" si="48"/>
        <v>0</v>
      </c>
      <c r="W37" s="556">
        <f t="shared" si="49"/>
        <v>0</v>
      </c>
      <c r="X37" s="160">
        <f t="shared" si="50"/>
        <v>0</v>
      </c>
      <c r="Y37" s="160">
        <f t="shared" si="51"/>
        <v>0</v>
      </c>
      <c r="Z37" s="338" t="str">
        <f t="shared" si="52"/>
        <v xml:space="preserve"> </v>
      </c>
      <c r="AA37" s="339" t="str">
        <f t="shared" si="53"/>
        <v xml:space="preserve"> </v>
      </c>
      <c r="AB37" s="340" t="str">
        <f t="shared" si="54"/>
        <v xml:space="preserve"> </v>
      </c>
      <c r="AC37" s="665" t="str">
        <f t="shared" si="57"/>
        <v xml:space="preserve"> </v>
      </c>
      <c r="AD37" s="435"/>
      <c r="AE37" s="79"/>
      <c r="AF37" s="79"/>
      <c r="AG37" s="91"/>
      <c r="AH37" s="92"/>
      <c r="AI37" s="15">
        <f>AG24</f>
        <v>0</v>
      </c>
      <c r="AJ37" s="16">
        <f>AH24</f>
        <v>0</v>
      </c>
      <c r="AK37" s="13"/>
      <c r="AL37" s="13"/>
      <c r="AM37" s="15"/>
      <c r="AN37" s="15"/>
      <c r="AO37" s="7"/>
      <c r="AP37" s="319"/>
      <c r="AQ37" s="320"/>
      <c r="AR37" s="320"/>
      <c r="AS37" s="320"/>
      <c r="AT37" s="320"/>
      <c r="AU37" s="321"/>
    </row>
    <row r="38" spans="1:47" s="8" customFormat="1" ht="12.95" customHeight="1" x14ac:dyDescent="0.2">
      <c r="A38" s="336" t="str">
        <f>IF(D38=" "," ","Do")</f>
        <v>Do</v>
      </c>
      <c r="B38" s="392"/>
      <c r="C38" s="143">
        <f t="shared" si="55"/>
        <v>14</v>
      </c>
      <c r="D38" s="337">
        <f t="shared" si="41"/>
        <v>14</v>
      </c>
      <c r="E38" s="627">
        <f>IF($A38&gt;" ",Arbeitszeiten!BO11,)</f>
        <v>0</v>
      </c>
      <c r="F38" s="628">
        <f>IF($A38&gt;" ",Arbeitszeiten!BP11,)</f>
        <v>0</v>
      </c>
      <c r="G38" s="627">
        <f>IF($A38&gt;" ",Arbeitszeiten!BQ11,)</f>
        <v>0</v>
      </c>
      <c r="H38" s="629">
        <f>IF($A38&gt;" ",Arbeitszeiten!BR11,)</f>
        <v>0</v>
      </c>
      <c r="I38" s="739">
        <f>IF($A38&gt;" ",IF(Arbeitszeiten!$BU$11=0,IF(K38&gt;540,0,0),Arbeitszeiten!$BS$11),0)</f>
        <v>0</v>
      </c>
      <c r="J38" s="740">
        <f>IF($A38&gt;" ",IF(Arbeitszeiten!$BU$11=0,IF(AND(K38&gt;360,K38&lt;=540),0,),Arbeitszeiten!$BT$11),0)</f>
        <v>0</v>
      </c>
      <c r="K38" s="253">
        <f>((G38*60)+H38)-((E38*60)+F38)</f>
        <v>0</v>
      </c>
      <c r="L38" s="550">
        <f t="shared" si="42"/>
        <v>0</v>
      </c>
      <c r="M38" s="551" t="str">
        <f t="shared" si="43"/>
        <v/>
      </c>
      <c r="N38" s="552" t="str">
        <f t="shared" si="44"/>
        <v/>
      </c>
      <c r="O38" s="243">
        <f t="shared" si="56"/>
        <v>0</v>
      </c>
      <c r="P38" s="550">
        <f t="shared" si="45"/>
        <v>0</v>
      </c>
      <c r="Q38" s="160">
        <f t="shared" si="46"/>
        <v>0</v>
      </c>
      <c r="R38" s="625">
        <f>IF(A38&gt;" ",Arbeitszeiten!$BW$11,0)</f>
        <v>0</v>
      </c>
      <c r="S38" s="625">
        <f>IF(A38&gt;" ",Arbeitszeiten!$BX$11,0)</f>
        <v>0</v>
      </c>
      <c r="T38" s="553">
        <f t="shared" si="47"/>
        <v>0</v>
      </c>
      <c r="U38" s="554">
        <f t="shared" si="47"/>
        <v>0</v>
      </c>
      <c r="V38" s="555">
        <f t="shared" si="48"/>
        <v>0</v>
      </c>
      <c r="W38" s="556">
        <f t="shared" si="49"/>
        <v>0</v>
      </c>
      <c r="X38" s="160">
        <f t="shared" si="50"/>
        <v>0</v>
      </c>
      <c r="Y38" s="160">
        <f t="shared" si="51"/>
        <v>0</v>
      </c>
      <c r="Z38" s="338" t="str">
        <f t="shared" si="52"/>
        <v xml:space="preserve"> </v>
      </c>
      <c r="AA38" s="339" t="str">
        <f t="shared" si="53"/>
        <v xml:space="preserve"> </v>
      </c>
      <c r="AB38" s="340" t="str">
        <f t="shared" si="54"/>
        <v xml:space="preserve"> </v>
      </c>
      <c r="AC38" s="665" t="str">
        <f t="shared" si="57"/>
        <v xml:space="preserve"> </v>
      </c>
      <c r="AD38" s="435"/>
      <c r="AE38" s="79"/>
      <c r="AF38" s="79"/>
      <c r="AG38" s="91"/>
      <c r="AH38" s="92"/>
      <c r="AI38" s="15">
        <f>AG24</f>
        <v>0</v>
      </c>
      <c r="AJ38" s="16">
        <f>AH24</f>
        <v>0</v>
      </c>
      <c r="AK38" s="13"/>
      <c r="AL38" s="13"/>
      <c r="AM38" s="15"/>
      <c r="AN38" s="15"/>
      <c r="AO38" s="7"/>
      <c r="AP38" s="319"/>
      <c r="AQ38" s="320"/>
      <c r="AR38" s="320"/>
      <c r="AS38" s="320"/>
      <c r="AT38" s="320"/>
      <c r="AU38" s="321"/>
    </row>
    <row r="39" spans="1:47" s="8" customFormat="1" ht="12.95" customHeight="1" x14ac:dyDescent="0.2">
      <c r="A39" s="336" t="str">
        <f>IF(D39=" "," ","Fr")</f>
        <v>Fr</v>
      </c>
      <c r="B39" s="392"/>
      <c r="C39" s="143">
        <f t="shared" si="55"/>
        <v>15</v>
      </c>
      <c r="D39" s="337">
        <f t="shared" si="41"/>
        <v>15</v>
      </c>
      <c r="E39" s="627">
        <f>IF($A39&gt;" ",Arbeitszeiten!BO12,)</f>
        <v>0</v>
      </c>
      <c r="F39" s="628">
        <f>IF($A39&gt;" ",Arbeitszeiten!BP12,)</f>
        <v>0</v>
      </c>
      <c r="G39" s="627">
        <f>IF($A39&gt;" ",Arbeitszeiten!BQ12,)</f>
        <v>0</v>
      </c>
      <c r="H39" s="629">
        <f>IF($A39&gt;" ",Arbeitszeiten!BR12,)</f>
        <v>0</v>
      </c>
      <c r="I39" s="739">
        <f>IF($A39&gt;" ",IF(Arbeitszeiten!$BU$12=0,IF(K39&gt;540,0,0),Arbeitszeiten!$BS$12),0)</f>
        <v>0</v>
      </c>
      <c r="J39" s="740">
        <f>IF($A39&gt;" ",IF(Arbeitszeiten!$BU$12=0,IF(AND(K39&gt;360,K39&lt;=540),0,),Arbeitszeiten!$BT$12),0)</f>
        <v>0</v>
      </c>
      <c r="K39" s="253">
        <f>((G39*60)+H39)-((E39*60)+F39)</f>
        <v>0</v>
      </c>
      <c r="L39" s="550">
        <f t="shared" si="42"/>
        <v>0</v>
      </c>
      <c r="M39" s="551" t="str">
        <f t="shared" si="43"/>
        <v/>
      </c>
      <c r="N39" s="552" t="str">
        <f t="shared" si="44"/>
        <v/>
      </c>
      <c r="O39" s="243">
        <f t="shared" si="56"/>
        <v>0</v>
      </c>
      <c r="P39" s="550">
        <f t="shared" si="45"/>
        <v>0</v>
      </c>
      <c r="Q39" s="160">
        <f t="shared" si="46"/>
        <v>0</v>
      </c>
      <c r="R39" s="625">
        <f>IF(A39&gt;" ",Arbeitszeiten!$BW$12,0)</f>
        <v>0</v>
      </c>
      <c r="S39" s="625">
        <f>IF(A39&gt;" ",Arbeitszeiten!$BX$12,0)</f>
        <v>0</v>
      </c>
      <c r="T39" s="557">
        <f t="shared" si="47"/>
        <v>0</v>
      </c>
      <c r="U39" s="558">
        <f t="shared" si="47"/>
        <v>0</v>
      </c>
      <c r="V39" s="559">
        <f t="shared" si="48"/>
        <v>0</v>
      </c>
      <c r="W39" s="556">
        <f t="shared" si="49"/>
        <v>0</v>
      </c>
      <c r="X39" s="160">
        <f t="shared" si="50"/>
        <v>0</v>
      </c>
      <c r="Y39" s="160">
        <f t="shared" si="51"/>
        <v>0</v>
      </c>
      <c r="Z39" s="338" t="str">
        <f t="shared" si="52"/>
        <v xml:space="preserve"> </v>
      </c>
      <c r="AA39" s="339" t="str">
        <f t="shared" si="53"/>
        <v xml:space="preserve"> </v>
      </c>
      <c r="AB39" s="340" t="str">
        <f t="shared" si="54"/>
        <v xml:space="preserve"> </v>
      </c>
      <c r="AC39" s="665" t="str">
        <f t="shared" si="57"/>
        <v xml:space="preserve"> </v>
      </c>
      <c r="AD39" s="435"/>
      <c r="AE39" s="79"/>
      <c r="AF39" s="79"/>
      <c r="AG39" s="91"/>
      <c r="AH39" s="92"/>
      <c r="AI39" s="15">
        <f>AG24</f>
        <v>0</v>
      </c>
      <c r="AJ39" s="16">
        <f>AH24</f>
        <v>0</v>
      </c>
      <c r="AK39" s="13"/>
      <c r="AL39" s="13"/>
      <c r="AM39" s="15"/>
      <c r="AN39" s="15"/>
      <c r="AO39" s="7"/>
      <c r="AP39" s="319"/>
      <c r="AQ39" s="320"/>
      <c r="AR39" s="320"/>
      <c r="AS39" s="320"/>
      <c r="AT39" s="320"/>
      <c r="AU39" s="321"/>
    </row>
    <row r="40" spans="1:47" s="126" customFormat="1" ht="12.95" customHeight="1" outlineLevel="1" x14ac:dyDescent="0.2">
      <c r="A40" s="348" t="s">
        <v>33</v>
      </c>
      <c r="B40" s="152"/>
      <c r="C40" s="143">
        <f t="shared" si="55"/>
        <v>16</v>
      </c>
      <c r="D40" s="337">
        <f t="shared" si="41"/>
        <v>16</v>
      </c>
      <c r="E40" s="627">
        <f>IF($A40&gt;" ",Arbeitszeiten!BO13,)</f>
        <v>0</v>
      </c>
      <c r="F40" s="628">
        <f>IF($A40&gt;" ",Arbeitszeiten!BP13,)</f>
        <v>0</v>
      </c>
      <c r="G40" s="627">
        <f>IF($A40&gt;" ",Arbeitszeiten!BQ13,)</f>
        <v>0</v>
      </c>
      <c r="H40" s="629">
        <f>IF($A40&gt;" ",Arbeitszeiten!BR13,)</f>
        <v>0</v>
      </c>
      <c r="I40" s="739">
        <f>IF($A40&gt;" ",IF(Arbeitszeiten!$BU$13=0,IF(K40&gt;540,0,0),Arbeitszeiten!$BS$13),0)</f>
        <v>0</v>
      </c>
      <c r="J40" s="740">
        <f>IF($A40&gt;" ",IF(Arbeitszeiten!$BU$13=0,IF(AND(K40&gt;360,K40&lt;=540),0,),Arbeitszeiten!$BT$13),0)</f>
        <v>0</v>
      </c>
      <c r="K40" s="253">
        <f>IF(E40="A",0,((G40*60)+H40)-((E40*60)+F40))</f>
        <v>0</v>
      </c>
      <c r="L40" s="550">
        <f t="shared" si="42"/>
        <v>0</v>
      </c>
      <c r="M40" s="551" t="str">
        <f t="shared" si="43"/>
        <v/>
      </c>
      <c r="N40" s="552" t="str">
        <f t="shared" si="44"/>
        <v/>
      </c>
      <c r="O40" s="243">
        <f t="shared" si="56"/>
        <v>0</v>
      </c>
      <c r="P40" s="550">
        <f t="shared" ref="P40:P41" si="58">INT(O40/60)</f>
        <v>0</v>
      </c>
      <c r="Q40" s="160">
        <f t="shared" ref="Q40:Q41" si="59">ROUND(MOD(O40,60),0)</f>
        <v>0</v>
      </c>
      <c r="R40" s="625">
        <f>IF(A40&gt;" ",Arbeitszeiten!$BW$13,0)</f>
        <v>0</v>
      </c>
      <c r="S40" s="625">
        <f>IF(A40&gt;" ",Arbeitszeiten!$BX$13,0)</f>
        <v>0</v>
      </c>
      <c r="T40" s="557">
        <f t="shared" si="47"/>
        <v>0</v>
      </c>
      <c r="U40" s="558">
        <f t="shared" si="47"/>
        <v>0</v>
      </c>
      <c r="V40" s="559">
        <f t="shared" si="48"/>
        <v>0</v>
      </c>
      <c r="W40" s="556">
        <f t="shared" si="49"/>
        <v>0</v>
      </c>
      <c r="X40" s="160">
        <f t="shared" si="50"/>
        <v>0</v>
      </c>
      <c r="Y40" s="160">
        <f t="shared" si="51"/>
        <v>0</v>
      </c>
      <c r="Z40" s="338" t="str">
        <f t="shared" si="52"/>
        <v xml:space="preserve"> </v>
      </c>
      <c r="AA40" s="339" t="str">
        <f t="shared" si="53"/>
        <v xml:space="preserve"> </v>
      </c>
      <c r="AB40" s="340" t="str">
        <f t="shared" si="54"/>
        <v xml:space="preserve"> </v>
      </c>
      <c r="AC40" s="665" t="str">
        <f t="shared" si="57"/>
        <v xml:space="preserve"> </v>
      </c>
      <c r="AD40" s="435"/>
      <c r="AE40" s="350"/>
      <c r="AF40" s="350"/>
      <c r="AG40" s="399"/>
      <c r="AH40" s="400"/>
      <c r="AJ40" s="127"/>
      <c r="AK40" s="354"/>
      <c r="AL40" s="354"/>
      <c r="AO40" s="355"/>
      <c r="AP40" s="322"/>
      <c r="AQ40" s="323"/>
      <c r="AR40" s="323"/>
      <c r="AS40" s="323"/>
      <c r="AT40" s="323"/>
      <c r="AU40" s="324"/>
    </row>
    <row r="41" spans="1:47" s="126" customFormat="1" ht="12.95" customHeight="1" outlineLevel="1" thickBot="1" x14ac:dyDescent="0.25">
      <c r="A41" s="348" t="s">
        <v>34</v>
      </c>
      <c r="B41" s="152"/>
      <c r="C41" s="143">
        <f t="shared" si="55"/>
        <v>17</v>
      </c>
      <c r="D41" s="337">
        <f t="shared" si="41"/>
        <v>17</v>
      </c>
      <c r="E41" s="627">
        <f>IF($A41&gt;" ",Arbeitszeiten!BO14,)</f>
        <v>0</v>
      </c>
      <c r="F41" s="628">
        <f>IF($A41&gt;" ",Arbeitszeiten!BP14,)</f>
        <v>0</v>
      </c>
      <c r="G41" s="627">
        <f>IF($A41&gt;" ",Arbeitszeiten!BQ14,)</f>
        <v>0</v>
      </c>
      <c r="H41" s="629">
        <f>IF($A41&gt;" ",Arbeitszeiten!BR14,)</f>
        <v>0</v>
      </c>
      <c r="I41" s="739">
        <f>IF($A41&gt;" ",IF(Arbeitszeiten!$BU$14=0,IF(K41&gt;540,0,0),Arbeitszeiten!$BS$14),0)</f>
        <v>0</v>
      </c>
      <c r="J41" s="740">
        <f>IF($A41&gt;" ",IF(Arbeitszeiten!$BU$14=0,IF(AND(K41&gt;360,K41&lt;=540),0,),Arbeitszeiten!$BT$14),0)</f>
        <v>0</v>
      </c>
      <c r="K41" s="253">
        <f>IF(E41="A",0,((G41*60)+H41)-((E41*60)+F41))</f>
        <v>0</v>
      </c>
      <c r="L41" s="550">
        <f t="shared" si="42"/>
        <v>0</v>
      </c>
      <c r="M41" s="551" t="str">
        <f t="shared" si="43"/>
        <v/>
      </c>
      <c r="N41" s="552" t="str">
        <f t="shared" si="44"/>
        <v/>
      </c>
      <c r="O41" s="243">
        <f t="shared" si="56"/>
        <v>0</v>
      </c>
      <c r="P41" s="550">
        <f t="shared" si="58"/>
        <v>0</v>
      </c>
      <c r="Q41" s="160">
        <f t="shared" si="59"/>
        <v>0</v>
      </c>
      <c r="R41" s="625">
        <f>IF(A41&gt;" ",Arbeitszeiten!$BW$14,0)</f>
        <v>0</v>
      </c>
      <c r="S41" s="625">
        <f>IF(A41&gt;" ",Arbeitszeiten!$BX$14,0)</f>
        <v>0</v>
      </c>
      <c r="T41" s="557">
        <f t="shared" si="47"/>
        <v>0</v>
      </c>
      <c r="U41" s="558">
        <f t="shared" si="47"/>
        <v>0</v>
      </c>
      <c r="V41" s="559">
        <f t="shared" si="48"/>
        <v>0</v>
      </c>
      <c r="W41" s="556">
        <f t="shared" si="49"/>
        <v>0</v>
      </c>
      <c r="X41" s="160">
        <f t="shared" si="50"/>
        <v>0</v>
      </c>
      <c r="Y41" s="160">
        <f t="shared" si="51"/>
        <v>0</v>
      </c>
      <c r="Z41" s="338" t="str">
        <f t="shared" si="52"/>
        <v xml:space="preserve"> </v>
      </c>
      <c r="AA41" s="339" t="str">
        <f t="shared" si="53"/>
        <v xml:space="preserve"> </v>
      </c>
      <c r="AB41" s="340" t="str">
        <f t="shared" si="54"/>
        <v xml:space="preserve"> </v>
      </c>
      <c r="AC41" s="665" t="str">
        <f t="shared" si="57"/>
        <v xml:space="preserve"> </v>
      </c>
      <c r="AD41" s="435"/>
      <c r="AE41" s="350"/>
      <c r="AF41" s="350"/>
      <c r="AG41" s="399"/>
      <c r="AH41" s="400"/>
      <c r="AJ41" s="127"/>
      <c r="AK41" s="354"/>
      <c r="AL41" s="354"/>
      <c r="AO41" s="355"/>
      <c r="AP41" s="322"/>
      <c r="AQ41" s="323"/>
      <c r="AR41" s="323"/>
      <c r="AS41" s="323"/>
      <c r="AT41" s="323"/>
      <c r="AU41" s="324"/>
    </row>
    <row r="42" spans="1:47" s="315" customFormat="1" ht="13.5" hidden="1" customHeight="1" outlineLevel="2" thickBot="1" x14ac:dyDescent="0.25">
      <c r="B42" s="152"/>
      <c r="C42" s="168"/>
      <c r="E42" s="429">
        <f>COUNTA(E35:E41)</f>
        <v>7</v>
      </c>
      <c r="F42" s="396"/>
      <c r="G42" s="360"/>
      <c r="H42" s="397"/>
      <c r="I42" s="395"/>
      <c r="J42" s="396"/>
      <c r="K42" s="254"/>
      <c r="L42" s="360"/>
      <c r="M42" s="425"/>
      <c r="N42" s="366"/>
      <c r="O42" s="428">
        <f>SUM(O35:O41)</f>
        <v>0</v>
      </c>
      <c r="P42" s="151"/>
      <c r="Q42" s="151"/>
      <c r="R42" s="431"/>
      <c r="S42" s="429">
        <f>COUNTA(S35:S41)</f>
        <v>7</v>
      </c>
      <c r="T42" s="361">
        <f>INT(V42/60)</f>
        <v>0</v>
      </c>
      <c r="U42" s="362">
        <f>MOD(V42,60)</f>
        <v>0</v>
      </c>
      <c r="V42" s="363">
        <f>SUM(V35:V41)</f>
        <v>0</v>
      </c>
      <c r="W42" s="364">
        <f>SUM(W35:W41)</f>
        <v>0</v>
      </c>
      <c r="X42" s="189">
        <f t="shared" si="50"/>
        <v>0</v>
      </c>
      <c r="Y42" s="160">
        <f t="shared" si="51"/>
        <v>0</v>
      </c>
      <c r="Z42" s="379"/>
      <c r="AA42" s="380"/>
      <c r="AB42" s="381"/>
      <c r="AC42" s="665" t="str">
        <f t="shared" si="20"/>
        <v xml:space="preserve"> </v>
      </c>
      <c r="AD42" s="436"/>
      <c r="AE42" s="368"/>
      <c r="AF42" s="368"/>
      <c r="AG42" s="369"/>
      <c r="AH42" s="370"/>
      <c r="AI42" s="168"/>
      <c r="AJ42" s="371"/>
      <c r="AK42" s="372"/>
      <c r="AL42" s="372"/>
      <c r="AM42" s="168"/>
      <c r="AN42" s="168"/>
      <c r="AP42" s="325"/>
      <c r="AQ42" s="326"/>
      <c r="AR42" s="326"/>
      <c r="AS42" s="326"/>
      <c r="AT42" s="326"/>
      <c r="AU42" s="327"/>
    </row>
    <row r="43" spans="1:47" s="168" customFormat="1" ht="13.5" hidden="1" customHeight="1" outlineLevel="2" thickTop="1" thickBot="1" x14ac:dyDescent="0.25">
      <c r="B43" s="152"/>
      <c r="D43" s="394"/>
      <c r="E43" s="395"/>
      <c r="F43" s="396"/>
      <c r="G43" s="360"/>
      <c r="H43" s="397"/>
      <c r="I43" s="395"/>
      <c r="J43" s="396"/>
      <c r="K43" s="254"/>
      <c r="L43" s="360"/>
      <c r="M43" s="423"/>
      <c r="N43" s="424"/>
      <c r="O43" s="174"/>
      <c r="P43" s="151"/>
      <c r="Q43" s="151"/>
      <c r="R43" s="398"/>
      <c r="S43" s="432"/>
      <c r="T43" s="179"/>
      <c r="U43" s="179"/>
      <c r="V43" s="378"/>
      <c r="W43" s="175"/>
      <c r="X43" s="151"/>
      <c r="Y43" s="151"/>
      <c r="Z43" s="379"/>
      <c r="AA43" s="380"/>
      <c r="AB43" s="381"/>
      <c r="AC43" s="665" t="str">
        <f t="shared" si="20"/>
        <v xml:space="preserve"> </v>
      </c>
      <c r="AD43" s="436"/>
      <c r="AE43" s="368"/>
      <c r="AF43" s="368"/>
      <c r="AG43" s="369"/>
      <c r="AH43" s="370"/>
      <c r="AJ43" s="371"/>
      <c r="AK43" s="372"/>
      <c r="AL43" s="372"/>
      <c r="AP43" s="328"/>
      <c r="AQ43" s="329"/>
      <c r="AR43" s="329"/>
      <c r="AS43" s="329"/>
      <c r="AT43" s="329"/>
      <c r="AU43" s="330"/>
    </row>
    <row r="44" spans="1:47" s="8" customFormat="1" ht="12.95" customHeight="1" collapsed="1" thickBot="1" x14ac:dyDescent="0.25">
      <c r="A44" s="385"/>
      <c r="B44" s="152"/>
      <c r="C44" s="174"/>
      <c r="D44" s="300"/>
      <c r="E44" s="386"/>
      <c r="F44" s="386"/>
      <c r="G44" s="386"/>
      <c r="H44" s="386"/>
      <c r="I44" s="480"/>
      <c r="J44" s="480"/>
      <c r="K44" s="255"/>
      <c r="L44" s="360"/>
      <c r="M44" s="426">
        <f>IF(E42=0," ",INT(O42/60))</f>
        <v>0</v>
      </c>
      <c r="N44" s="427">
        <f>IF(E42=0," ",MOD(O42,60))</f>
        <v>0</v>
      </c>
      <c r="O44" s="151"/>
      <c r="P44" s="151"/>
      <c r="Q44" s="151"/>
      <c r="R44" s="387">
        <f>IF(S42=0," ",T42)</f>
        <v>0</v>
      </c>
      <c r="S44" s="388">
        <f>IF(S42=0," ",U42)</f>
        <v>0</v>
      </c>
      <c r="T44" s="389"/>
      <c r="U44" s="389"/>
      <c r="V44" s="390"/>
      <c r="W44" s="175"/>
      <c r="X44" s="151"/>
      <c r="Y44" s="151"/>
      <c r="Z44" s="430" t="str">
        <f>IF(W42&lt;0,"-",IF(W42&gt;0,"+"," "))</f>
        <v xml:space="preserve"> </v>
      </c>
      <c r="AA44" s="391">
        <f>(IF(AND(E42=0,S42=0)," ",IF(X42&lt;0,(X42*(-1)),X42)))</f>
        <v>0</v>
      </c>
      <c r="AB44" s="563">
        <f>(IF(AND(E42=0,S42=0)," ",IF(Y42=60,0,Y42)))</f>
        <v>0</v>
      </c>
      <c r="AC44" s="665"/>
      <c r="AD44" s="437"/>
      <c r="AE44" s="79"/>
      <c r="AF44" s="79"/>
      <c r="AG44" s="91"/>
      <c r="AH44" s="92"/>
      <c r="AI44" s="15"/>
      <c r="AJ44" s="16"/>
      <c r="AK44" s="13"/>
      <c r="AL44" s="13"/>
      <c r="AM44" s="15"/>
      <c r="AN44" s="15"/>
      <c r="AP44" s="331"/>
      <c r="AQ44" s="332"/>
      <c r="AR44" s="332"/>
      <c r="AS44" s="332"/>
      <c r="AT44" s="332"/>
      <c r="AU44" s="333"/>
    </row>
    <row r="45" spans="1:47" s="8" customFormat="1" ht="12.95" customHeight="1" x14ac:dyDescent="0.2">
      <c r="A45" s="336" t="str">
        <f>IF(D45=" "," ","Mo")</f>
        <v>Mo</v>
      </c>
      <c r="B45" s="392"/>
      <c r="C45" s="143">
        <f>IF((C41+1)&gt;AnzahlTage,0,C41+1)</f>
        <v>18</v>
      </c>
      <c r="D45" s="337">
        <f t="shared" ref="D45:D51" si="60">IF($G$5=0," ",IF(C45=0," ",C45))</f>
        <v>18</v>
      </c>
      <c r="E45" s="627">
        <f>IF($A45&gt;" ",Arbeitszeiten!BO8,)</f>
        <v>0</v>
      </c>
      <c r="F45" s="628">
        <f>IF($A45&gt;" ",Arbeitszeiten!BP8,)</f>
        <v>0</v>
      </c>
      <c r="G45" s="627">
        <f>IF($A45&gt;" ",Arbeitszeiten!BQ8,)</f>
        <v>0</v>
      </c>
      <c r="H45" s="629">
        <f>IF($A45&gt;" ",Arbeitszeiten!BR8,)</f>
        <v>0</v>
      </c>
      <c r="I45" s="739">
        <f>IF($A45&gt;" ",IF(Arbeitszeiten!$BU$8=0,IF(K45&gt;540,0,0),Arbeitszeiten!$BS$8),0)</f>
        <v>0</v>
      </c>
      <c r="J45" s="740">
        <f>IF($A45&gt;" ",IF(Arbeitszeiten!$BU$8=0,IF(AND(K45&gt;360,K45&lt;=540),0,),Arbeitszeiten!$BT$8),0)</f>
        <v>0</v>
      </c>
      <c r="K45" s="253">
        <f>((G45*60)+H45)-((E45*60)+F45)</f>
        <v>0</v>
      </c>
      <c r="L45" s="550">
        <f t="shared" ref="L45:L51" si="61">(I45*60)+J45</f>
        <v>0</v>
      </c>
      <c r="M45" s="551" t="str">
        <f t="shared" ref="M45:M51" si="62">IF(E45=0,"",P45)</f>
        <v/>
      </c>
      <c r="N45" s="552" t="str">
        <f t="shared" ref="N45:N51" si="63">IF(E45=0,"",Q45)</f>
        <v/>
      </c>
      <c r="O45" s="243">
        <f>IF(A45&gt;" ",IF(E45="A",0,IF(E45="F",V45,IF(E45="U",V45,IF(OR(E45="K",E45="B"),V45,K45-L45)))),0)</f>
        <v>0</v>
      </c>
      <c r="P45" s="550">
        <f t="shared" ref="P45:P49" si="64">INT(O45/60)</f>
        <v>0</v>
      </c>
      <c r="Q45" s="160">
        <f t="shared" ref="Q45:Q49" si="65">ROUND(MOD(O45,60),0)</f>
        <v>0</v>
      </c>
      <c r="R45" s="625">
        <f>IF(A45&gt;" ",Arbeitszeiten!$BW$8,0)</f>
        <v>0</v>
      </c>
      <c r="S45" s="625">
        <f>IF(A45&gt;" ",Arbeitszeiten!$BX$8,0)</f>
        <v>0</v>
      </c>
      <c r="T45" s="553">
        <f t="shared" ref="T45:U51" si="66">R45</f>
        <v>0</v>
      </c>
      <c r="U45" s="554">
        <f t="shared" si="66"/>
        <v>0</v>
      </c>
      <c r="V45" s="555">
        <f t="shared" ref="V45:V51" si="67">(T45*60)+U45</f>
        <v>0</v>
      </c>
      <c r="W45" s="556">
        <f t="shared" ref="W45:W51" si="68">IF(E45=0,0,O45-V45)</f>
        <v>0</v>
      </c>
      <c r="X45" s="160">
        <f t="shared" ref="X45:X52" si="69">IF(W45&lt;0,INT((W45*(-1))/60),INT(W45/60))</f>
        <v>0</v>
      </c>
      <c r="Y45" s="160">
        <f t="shared" ref="Y45:Y52" si="70">IF(W45&lt;0,MOD(W45*(-1),60),MOD(W45,60))</f>
        <v>0</v>
      </c>
      <c r="Z45" s="338" t="str">
        <f t="shared" ref="Z45:Z51" si="71">IF(E45=0," ",IF(W45&lt;0,"-",IF(W45&gt;0,"+","")))</f>
        <v xml:space="preserve"> </v>
      </c>
      <c r="AA45" s="339" t="str">
        <f t="shared" ref="AA45:AA51" si="72">IF(E45=0," ",IF(X45&lt;0,(X45*(-1)),X45))</f>
        <v xml:space="preserve"> </v>
      </c>
      <c r="AB45" s="340" t="str">
        <f t="shared" ref="AB45:AB51" si="73">IF(E45=0," ",IF(Y45=60,0,Y45))</f>
        <v xml:space="preserve"> </v>
      </c>
      <c r="AC45" s="665" t="str">
        <f>IF(OR(E45="A",E45="F",E45="B",E45="K",E45="U")," ",IF(AND(K45&lt;=540,K45&gt;360,L45&gt;=30)," ",IF(AND(K45&lt;540,K45-L45&lt;=360)," ",IF(AND(K45&gt;=585,L45&gt;=45)," ",IF(AND(K45&gt;540,K45&lt;585,K45-L45&lt;=540)," ","F")))))</f>
        <v xml:space="preserve"> </v>
      </c>
      <c r="AD45" s="435"/>
      <c r="AE45" s="79"/>
      <c r="AF45" s="79"/>
      <c r="AG45" s="91"/>
      <c r="AH45" s="92"/>
      <c r="AI45" s="15">
        <f>AG24</f>
        <v>0</v>
      </c>
      <c r="AJ45" s="16">
        <f>AH24</f>
        <v>0</v>
      </c>
      <c r="AK45" s="13"/>
      <c r="AL45" s="13"/>
      <c r="AM45" s="15"/>
      <c r="AN45" s="15"/>
      <c r="AP45" s="345" t="s">
        <v>84</v>
      </c>
      <c r="AQ45" s="320" t="s">
        <v>87</v>
      </c>
      <c r="AR45" s="332"/>
      <c r="AS45" s="332"/>
      <c r="AT45" s="332"/>
      <c r="AU45" s="333"/>
    </row>
    <row r="46" spans="1:47" s="8" customFormat="1" ht="12.95" customHeight="1" thickBot="1" x14ac:dyDescent="0.25">
      <c r="A46" s="336" t="str">
        <f>IF(D46=" "," ","Di")</f>
        <v>Di</v>
      </c>
      <c r="B46" s="392"/>
      <c r="C46" s="143">
        <f t="shared" ref="C46:C51" si="74">IF((C45+1)&gt;AnzahlTage,0,C45+1)</f>
        <v>19</v>
      </c>
      <c r="D46" s="337">
        <f t="shared" si="60"/>
        <v>19</v>
      </c>
      <c r="E46" s="627">
        <f>IF($A46&gt;" ",Arbeitszeiten!BO9,)</f>
        <v>0</v>
      </c>
      <c r="F46" s="628">
        <f>IF($A46&gt;" ",Arbeitszeiten!BP9,)</f>
        <v>0</v>
      </c>
      <c r="G46" s="627">
        <f>IF($A46&gt;" ",Arbeitszeiten!BQ9,)</f>
        <v>0</v>
      </c>
      <c r="H46" s="629">
        <f>IF($A46&gt;" ",Arbeitszeiten!BR9,)</f>
        <v>0</v>
      </c>
      <c r="I46" s="739">
        <f>IF($A46&gt;" ",IF(Arbeitszeiten!$BU$9=0,IF(K46&gt;540,0,0),Arbeitszeiten!$BS$9),0)</f>
        <v>0</v>
      </c>
      <c r="J46" s="740">
        <f>IF($A46&gt;" ",IF(Arbeitszeiten!$BU$9=0,IF(AND(K46&gt;360,K46&lt;=540),0,),Arbeitszeiten!$BT$9),0)</f>
        <v>0</v>
      </c>
      <c r="K46" s="253">
        <f>((G46*60)+H46)-((E46*60)+F46)</f>
        <v>0</v>
      </c>
      <c r="L46" s="550">
        <f t="shared" si="61"/>
        <v>0</v>
      </c>
      <c r="M46" s="551" t="str">
        <f t="shared" si="62"/>
        <v/>
      </c>
      <c r="N46" s="552" t="str">
        <f t="shared" si="63"/>
        <v/>
      </c>
      <c r="O46" s="243">
        <f t="shared" ref="O46:O51" si="75">IF(A46&gt;" ",IF(E46="A",0,IF(E46="F",V46,IF(E46="U",V46,IF(OR(E46="K",E46="B"),V46,K46-L46)))),0)</f>
        <v>0</v>
      </c>
      <c r="P46" s="550">
        <f t="shared" si="64"/>
        <v>0</v>
      </c>
      <c r="Q46" s="160">
        <f t="shared" si="65"/>
        <v>0</v>
      </c>
      <c r="R46" s="625">
        <f>IF(A46&gt;" ",Arbeitszeiten!$BW$9,0)</f>
        <v>0</v>
      </c>
      <c r="S46" s="625">
        <f>IF(A46&gt;" ",Arbeitszeiten!$BX$9,0)</f>
        <v>0</v>
      </c>
      <c r="T46" s="553">
        <f t="shared" si="66"/>
        <v>0</v>
      </c>
      <c r="U46" s="554">
        <f t="shared" si="66"/>
        <v>0</v>
      </c>
      <c r="V46" s="555">
        <f t="shared" si="67"/>
        <v>0</v>
      </c>
      <c r="W46" s="556">
        <f t="shared" si="68"/>
        <v>0</v>
      </c>
      <c r="X46" s="160">
        <f t="shared" si="69"/>
        <v>0</v>
      </c>
      <c r="Y46" s="160">
        <f t="shared" si="70"/>
        <v>0</v>
      </c>
      <c r="Z46" s="338" t="str">
        <f t="shared" si="71"/>
        <v xml:space="preserve"> </v>
      </c>
      <c r="AA46" s="339" t="str">
        <f t="shared" si="72"/>
        <v xml:space="preserve"> </v>
      </c>
      <c r="AB46" s="340" t="str">
        <f t="shared" si="73"/>
        <v xml:space="preserve"> </v>
      </c>
      <c r="AC46" s="665" t="str">
        <f t="shared" ref="AC46:AC51" si="76">IF(OR(E46="A",E46="F",E46="B",E46="K",E46="U")," ",IF(AND(K46&lt;=540,K46&gt;360,L46&gt;=30)," ",IF(AND(K46&lt;540,K46-L46&lt;=360)," ",IF(AND(K46&gt;=585,L46&gt;=45)," ",IF(AND(K46&gt;540,K46&lt;585,K46-L46&lt;=540)," ","F")))))</f>
        <v xml:space="preserve"> </v>
      </c>
      <c r="AD46" s="435"/>
      <c r="AE46" s="79"/>
      <c r="AF46" s="79"/>
      <c r="AG46" s="91"/>
      <c r="AH46" s="92"/>
      <c r="AI46" s="15">
        <f>AG24</f>
        <v>0</v>
      </c>
      <c r="AJ46" s="16">
        <f>AH24</f>
        <v>0</v>
      </c>
      <c r="AK46" s="13"/>
      <c r="AL46" s="13"/>
      <c r="AM46" s="15"/>
      <c r="AN46" s="15"/>
      <c r="AP46" s="401" t="s">
        <v>84</v>
      </c>
      <c r="AQ46" s="402" t="s">
        <v>88</v>
      </c>
      <c r="AR46" s="403"/>
      <c r="AS46" s="403"/>
      <c r="AT46" s="403"/>
      <c r="AU46" s="404"/>
    </row>
    <row r="47" spans="1:47" s="8" customFormat="1" ht="12.95" customHeight="1" thickTop="1" x14ac:dyDescent="0.2">
      <c r="A47" s="336" t="str">
        <f>IF(D47=" "," ","Mi")</f>
        <v>Mi</v>
      </c>
      <c r="B47" s="392"/>
      <c r="C47" s="143">
        <f t="shared" si="74"/>
        <v>20</v>
      </c>
      <c r="D47" s="337">
        <f t="shared" si="60"/>
        <v>20</v>
      </c>
      <c r="E47" s="627">
        <f>IF($A47&gt;" ",Arbeitszeiten!BO10,)</f>
        <v>0</v>
      </c>
      <c r="F47" s="628">
        <f>IF($A47&gt;" ",Arbeitszeiten!BP10,)</f>
        <v>0</v>
      </c>
      <c r="G47" s="627">
        <f>IF($A47&gt;" ",Arbeitszeiten!BQ10,)</f>
        <v>0</v>
      </c>
      <c r="H47" s="629">
        <f>IF($A47&gt;" ",Arbeitszeiten!BR10,)</f>
        <v>0</v>
      </c>
      <c r="I47" s="739">
        <f>IF($A47&gt;" ",IF(Arbeitszeiten!$BU$10=0,IF(K47&gt;540,0,0),Arbeitszeiten!$BS$10),0)</f>
        <v>0</v>
      </c>
      <c r="J47" s="740">
        <f>IF($A47&gt;" ",IF(Arbeitszeiten!$BU$10=0,IF(AND(K47&gt;360,K47&lt;=540),0,),Arbeitszeiten!$BT$10),0)</f>
        <v>0</v>
      </c>
      <c r="K47" s="253">
        <f>((G47*60)+H47)-((E47*60)+F47)</f>
        <v>0</v>
      </c>
      <c r="L47" s="550">
        <f t="shared" si="61"/>
        <v>0</v>
      </c>
      <c r="M47" s="551" t="str">
        <f t="shared" si="62"/>
        <v/>
      </c>
      <c r="N47" s="552" t="str">
        <f t="shared" si="63"/>
        <v/>
      </c>
      <c r="O47" s="243">
        <f t="shared" si="75"/>
        <v>0</v>
      </c>
      <c r="P47" s="550">
        <f t="shared" si="64"/>
        <v>0</v>
      </c>
      <c r="Q47" s="160">
        <f t="shared" si="65"/>
        <v>0</v>
      </c>
      <c r="R47" s="625">
        <f>IF(A47&gt;" ",Arbeitszeiten!$BW$10,0)</f>
        <v>0</v>
      </c>
      <c r="S47" s="625">
        <f>IF(A47&gt;" ",Arbeitszeiten!$BX$10,0)</f>
        <v>0</v>
      </c>
      <c r="T47" s="553">
        <f t="shared" si="66"/>
        <v>0</v>
      </c>
      <c r="U47" s="554">
        <f t="shared" si="66"/>
        <v>0</v>
      </c>
      <c r="V47" s="555">
        <f t="shared" si="67"/>
        <v>0</v>
      </c>
      <c r="W47" s="556">
        <f t="shared" si="68"/>
        <v>0</v>
      </c>
      <c r="X47" s="160">
        <f t="shared" si="69"/>
        <v>0</v>
      </c>
      <c r="Y47" s="160">
        <f t="shared" si="70"/>
        <v>0</v>
      </c>
      <c r="Z47" s="338" t="str">
        <f t="shared" si="71"/>
        <v xml:space="preserve"> </v>
      </c>
      <c r="AA47" s="339" t="str">
        <f t="shared" si="72"/>
        <v xml:space="preserve"> </v>
      </c>
      <c r="AB47" s="340" t="str">
        <f t="shared" si="73"/>
        <v xml:space="preserve"> </v>
      </c>
      <c r="AC47" s="665" t="str">
        <f t="shared" si="76"/>
        <v xml:space="preserve"> </v>
      </c>
      <c r="AD47" s="435"/>
      <c r="AE47" s="79"/>
      <c r="AF47" s="79"/>
      <c r="AG47" s="91"/>
      <c r="AH47" s="92"/>
      <c r="AI47" s="15">
        <f>AG24</f>
        <v>0</v>
      </c>
      <c r="AJ47" s="16">
        <f>AH24</f>
        <v>0</v>
      </c>
      <c r="AK47" s="13"/>
      <c r="AL47" s="13"/>
      <c r="AM47" s="15"/>
      <c r="AN47" s="15"/>
    </row>
    <row r="48" spans="1:47" s="8" customFormat="1" ht="12.95" customHeight="1" x14ac:dyDescent="0.2">
      <c r="A48" s="336" t="str">
        <f>IF(D48=" "," ","Do")</f>
        <v>Do</v>
      </c>
      <c r="B48" s="392"/>
      <c r="C48" s="143">
        <f t="shared" si="74"/>
        <v>21</v>
      </c>
      <c r="D48" s="337">
        <f t="shared" si="60"/>
        <v>21</v>
      </c>
      <c r="E48" s="627">
        <f>IF($A48&gt;" ",Arbeitszeiten!BO11,)</f>
        <v>0</v>
      </c>
      <c r="F48" s="628">
        <f>IF($A48&gt;" ",Arbeitszeiten!BP11,)</f>
        <v>0</v>
      </c>
      <c r="G48" s="627">
        <f>IF($A48&gt;" ",Arbeitszeiten!BQ11,)</f>
        <v>0</v>
      </c>
      <c r="H48" s="629">
        <f>IF($A48&gt;" ",Arbeitszeiten!BR11,)</f>
        <v>0</v>
      </c>
      <c r="I48" s="739">
        <f>IF($A48&gt;" ",IF(Arbeitszeiten!$BU$11=0,IF(K48&gt;540,0,0),Arbeitszeiten!$BS$11),0)</f>
        <v>0</v>
      </c>
      <c r="J48" s="740">
        <f>IF($A48&gt;" ",IF(Arbeitszeiten!$BU$11=0,IF(AND(K48&gt;360,K48&lt;=540),0,),Arbeitszeiten!$BT$11),0)</f>
        <v>0</v>
      </c>
      <c r="K48" s="253">
        <f>((G48*60)+H48)-((E48*60)+F48)</f>
        <v>0</v>
      </c>
      <c r="L48" s="550">
        <f t="shared" si="61"/>
        <v>0</v>
      </c>
      <c r="M48" s="551" t="str">
        <f t="shared" si="62"/>
        <v/>
      </c>
      <c r="N48" s="552" t="str">
        <f t="shared" si="63"/>
        <v/>
      </c>
      <c r="O48" s="243">
        <f t="shared" si="75"/>
        <v>0</v>
      </c>
      <c r="P48" s="550">
        <f t="shared" si="64"/>
        <v>0</v>
      </c>
      <c r="Q48" s="160">
        <f t="shared" si="65"/>
        <v>0</v>
      </c>
      <c r="R48" s="625">
        <f>IF(A48&gt;" ",Arbeitszeiten!$BW$11,0)</f>
        <v>0</v>
      </c>
      <c r="S48" s="625">
        <f>IF(A48&gt;" ",Arbeitszeiten!$BX$11,0)</f>
        <v>0</v>
      </c>
      <c r="T48" s="553">
        <f t="shared" si="66"/>
        <v>0</v>
      </c>
      <c r="U48" s="554">
        <f t="shared" si="66"/>
        <v>0</v>
      </c>
      <c r="V48" s="555">
        <f t="shared" si="67"/>
        <v>0</v>
      </c>
      <c r="W48" s="556">
        <f t="shared" si="68"/>
        <v>0</v>
      </c>
      <c r="X48" s="160">
        <f t="shared" si="69"/>
        <v>0</v>
      </c>
      <c r="Y48" s="160">
        <f t="shared" si="70"/>
        <v>0</v>
      </c>
      <c r="Z48" s="338" t="str">
        <f t="shared" si="71"/>
        <v xml:space="preserve"> </v>
      </c>
      <c r="AA48" s="339" t="str">
        <f t="shared" si="72"/>
        <v xml:space="preserve"> </v>
      </c>
      <c r="AB48" s="340" t="str">
        <f t="shared" si="73"/>
        <v xml:space="preserve"> </v>
      </c>
      <c r="AC48" s="665" t="str">
        <f t="shared" si="76"/>
        <v xml:space="preserve"> </v>
      </c>
      <c r="AD48" s="435"/>
      <c r="AE48" s="79"/>
      <c r="AF48" s="79"/>
      <c r="AG48" s="91"/>
      <c r="AH48" s="92"/>
      <c r="AI48" s="15">
        <f>AG24</f>
        <v>0</v>
      </c>
      <c r="AJ48" s="16">
        <f>AH24</f>
        <v>0</v>
      </c>
      <c r="AK48" s="13"/>
      <c r="AL48" s="13"/>
      <c r="AM48" s="15"/>
      <c r="AN48" s="15"/>
    </row>
    <row r="49" spans="1:40" s="8" customFormat="1" ht="12.95" customHeight="1" x14ac:dyDescent="0.2">
      <c r="A49" s="336" t="str">
        <f>IF(D49=" "," ","Fr")</f>
        <v>Fr</v>
      </c>
      <c r="B49" s="392"/>
      <c r="C49" s="143">
        <f t="shared" si="74"/>
        <v>22</v>
      </c>
      <c r="D49" s="337">
        <f t="shared" si="60"/>
        <v>22</v>
      </c>
      <c r="E49" s="627">
        <f>IF($A49&gt;" ",Arbeitszeiten!BO12,)</f>
        <v>0</v>
      </c>
      <c r="F49" s="628">
        <f>IF($A49&gt;" ",Arbeitszeiten!BP12,)</f>
        <v>0</v>
      </c>
      <c r="G49" s="627">
        <f>IF($A49&gt;" ",Arbeitszeiten!BQ12,)</f>
        <v>0</v>
      </c>
      <c r="H49" s="629">
        <f>IF($A49&gt;" ",Arbeitszeiten!BR12,)</f>
        <v>0</v>
      </c>
      <c r="I49" s="739">
        <f>IF($A49&gt;" ",IF(Arbeitszeiten!$BU$12=0,IF(K49&gt;540,0,0),Arbeitszeiten!$BS$12),0)</f>
        <v>0</v>
      </c>
      <c r="J49" s="740">
        <f>IF($A49&gt;" ",IF(Arbeitszeiten!$BU$12=0,IF(AND(K49&gt;360,K49&lt;=540),0,),Arbeitszeiten!$BT$12),0)</f>
        <v>0</v>
      </c>
      <c r="K49" s="253">
        <f>((G49*60)+H49)-((E49*60)+F49)</f>
        <v>0</v>
      </c>
      <c r="L49" s="550">
        <f t="shared" si="61"/>
        <v>0</v>
      </c>
      <c r="M49" s="551" t="str">
        <f t="shared" si="62"/>
        <v/>
      </c>
      <c r="N49" s="552" t="str">
        <f t="shared" si="63"/>
        <v/>
      </c>
      <c r="O49" s="243">
        <f t="shared" si="75"/>
        <v>0</v>
      </c>
      <c r="P49" s="550">
        <f t="shared" si="64"/>
        <v>0</v>
      </c>
      <c r="Q49" s="160">
        <f t="shared" si="65"/>
        <v>0</v>
      </c>
      <c r="R49" s="625">
        <f>IF(A49&gt;" ",Arbeitszeiten!$BW$12,0)</f>
        <v>0</v>
      </c>
      <c r="S49" s="625">
        <f>IF(A49&gt;" ",Arbeitszeiten!$BX$12,0)</f>
        <v>0</v>
      </c>
      <c r="T49" s="557">
        <f t="shared" si="66"/>
        <v>0</v>
      </c>
      <c r="U49" s="558">
        <f t="shared" si="66"/>
        <v>0</v>
      </c>
      <c r="V49" s="559">
        <f t="shared" si="67"/>
        <v>0</v>
      </c>
      <c r="W49" s="556">
        <f t="shared" si="68"/>
        <v>0</v>
      </c>
      <c r="X49" s="160">
        <f t="shared" si="69"/>
        <v>0</v>
      </c>
      <c r="Y49" s="160">
        <f t="shared" si="70"/>
        <v>0</v>
      </c>
      <c r="Z49" s="338" t="str">
        <f t="shared" si="71"/>
        <v xml:space="preserve"> </v>
      </c>
      <c r="AA49" s="339" t="str">
        <f t="shared" si="72"/>
        <v xml:space="preserve"> </v>
      </c>
      <c r="AB49" s="340" t="str">
        <f t="shared" si="73"/>
        <v xml:space="preserve"> </v>
      </c>
      <c r="AC49" s="665" t="str">
        <f t="shared" si="76"/>
        <v xml:space="preserve"> </v>
      </c>
      <c r="AD49" s="435"/>
      <c r="AE49" s="79"/>
      <c r="AF49" s="79"/>
      <c r="AG49" s="91"/>
      <c r="AH49" s="92"/>
      <c r="AI49" s="15">
        <f>AG24</f>
        <v>0</v>
      </c>
      <c r="AJ49" s="16">
        <f>AH24</f>
        <v>0</v>
      </c>
      <c r="AK49" s="13"/>
      <c r="AL49" s="13"/>
      <c r="AM49" s="15"/>
      <c r="AN49" s="15"/>
    </row>
    <row r="50" spans="1:40" s="126" customFormat="1" ht="12.95" customHeight="1" outlineLevel="1" x14ac:dyDescent="0.2">
      <c r="A50" s="348" t="s">
        <v>33</v>
      </c>
      <c r="B50" s="152"/>
      <c r="C50" s="143">
        <f t="shared" si="74"/>
        <v>23</v>
      </c>
      <c r="D50" s="337">
        <f t="shared" si="60"/>
        <v>23</v>
      </c>
      <c r="E50" s="627">
        <f>IF($A50&gt;" ",Arbeitszeiten!BO13,)</f>
        <v>0</v>
      </c>
      <c r="F50" s="628">
        <f>IF($A50&gt;" ",Arbeitszeiten!BP13,)</f>
        <v>0</v>
      </c>
      <c r="G50" s="627">
        <f>IF($A50&gt;" ",Arbeitszeiten!BQ13,)</f>
        <v>0</v>
      </c>
      <c r="H50" s="629">
        <f>IF($A50&gt;" ",Arbeitszeiten!BR13,)</f>
        <v>0</v>
      </c>
      <c r="I50" s="739">
        <f>IF($A50&gt;" ",IF(Arbeitszeiten!$BU$13=0,IF(K50&gt;540,0,0),Arbeitszeiten!$BS$13),0)</f>
        <v>0</v>
      </c>
      <c r="J50" s="740">
        <f>IF($A50&gt;" ",IF(Arbeitszeiten!$BU$13=0,IF(AND(K50&gt;360,K50&lt;=540),0,),Arbeitszeiten!$BT$13),0)</f>
        <v>0</v>
      </c>
      <c r="K50" s="253">
        <f>IF(E50="A",0,((G50*60)+H50)-((E50*60)+F50))</f>
        <v>0</v>
      </c>
      <c r="L50" s="550">
        <f t="shared" si="61"/>
        <v>0</v>
      </c>
      <c r="M50" s="551" t="str">
        <f t="shared" si="62"/>
        <v/>
      </c>
      <c r="N50" s="552" t="str">
        <f t="shared" si="63"/>
        <v/>
      </c>
      <c r="O50" s="243">
        <f t="shared" si="75"/>
        <v>0</v>
      </c>
      <c r="P50" s="550">
        <f t="shared" ref="P50:P51" si="77">INT(O50/60)</f>
        <v>0</v>
      </c>
      <c r="Q50" s="160">
        <f t="shared" ref="Q50:Q51" si="78">ROUND(MOD(O50,60),0)</f>
        <v>0</v>
      </c>
      <c r="R50" s="625">
        <f>IF(A50&gt;" ",Arbeitszeiten!$BW$13,0)</f>
        <v>0</v>
      </c>
      <c r="S50" s="625">
        <f>IF(A50&gt;" ",Arbeitszeiten!$BX$13,0)</f>
        <v>0</v>
      </c>
      <c r="T50" s="557">
        <f t="shared" si="66"/>
        <v>0</v>
      </c>
      <c r="U50" s="558">
        <f t="shared" si="66"/>
        <v>0</v>
      </c>
      <c r="V50" s="559">
        <f t="shared" si="67"/>
        <v>0</v>
      </c>
      <c r="W50" s="556">
        <f t="shared" si="68"/>
        <v>0</v>
      </c>
      <c r="X50" s="160">
        <f t="shared" si="69"/>
        <v>0</v>
      </c>
      <c r="Y50" s="160">
        <f t="shared" si="70"/>
        <v>0</v>
      </c>
      <c r="Z50" s="338" t="str">
        <f t="shared" si="71"/>
        <v xml:space="preserve"> </v>
      </c>
      <c r="AA50" s="339" t="str">
        <f t="shared" si="72"/>
        <v xml:space="preserve"> </v>
      </c>
      <c r="AB50" s="340" t="str">
        <f t="shared" si="73"/>
        <v xml:space="preserve"> </v>
      </c>
      <c r="AC50" s="665" t="str">
        <f t="shared" si="76"/>
        <v xml:space="preserve"> </v>
      </c>
      <c r="AD50" s="435"/>
      <c r="AE50" s="350"/>
      <c r="AF50" s="350"/>
      <c r="AG50" s="399"/>
      <c r="AH50" s="400"/>
      <c r="AJ50" s="127"/>
      <c r="AK50" s="354"/>
      <c r="AL50" s="354"/>
    </row>
    <row r="51" spans="1:40" s="126" customFormat="1" ht="12.95" customHeight="1" outlineLevel="1" thickBot="1" x14ac:dyDescent="0.25">
      <c r="A51" s="348" t="s">
        <v>34</v>
      </c>
      <c r="B51" s="152"/>
      <c r="C51" s="143">
        <f t="shared" si="74"/>
        <v>24</v>
      </c>
      <c r="D51" s="337">
        <f t="shared" si="60"/>
        <v>24</v>
      </c>
      <c r="E51" s="627">
        <f>IF($A51&gt;" ",Arbeitszeiten!BO14,)</f>
        <v>0</v>
      </c>
      <c r="F51" s="628">
        <f>IF($A51&gt;" ",Arbeitszeiten!BP14,)</f>
        <v>0</v>
      </c>
      <c r="G51" s="627">
        <f>IF($A51&gt;" ",Arbeitszeiten!BQ14,)</f>
        <v>0</v>
      </c>
      <c r="H51" s="629">
        <f>IF($A51&gt;" ",Arbeitszeiten!BR14,)</f>
        <v>0</v>
      </c>
      <c r="I51" s="739">
        <f>IF($A51&gt;" ",IF(Arbeitszeiten!$BU$14=0,IF(K51&gt;540,0,0),Arbeitszeiten!$BS$14),0)</f>
        <v>0</v>
      </c>
      <c r="J51" s="740">
        <f>IF($A51&gt;" ",IF(Arbeitszeiten!$BU$14=0,IF(AND(K51&gt;360,K51&lt;=540),0,),Arbeitszeiten!$BT$14),0)</f>
        <v>0</v>
      </c>
      <c r="K51" s="253">
        <f>IF(E51="A",0,((G51*60)+H51)-((E51*60)+F51))</f>
        <v>0</v>
      </c>
      <c r="L51" s="550">
        <f t="shared" si="61"/>
        <v>0</v>
      </c>
      <c r="M51" s="551" t="str">
        <f t="shared" si="62"/>
        <v/>
      </c>
      <c r="N51" s="552" t="str">
        <f t="shared" si="63"/>
        <v/>
      </c>
      <c r="O51" s="243">
        <f t="shared" si="75"/>
        <v>0</v>
      </c>
      <c r="P51" s="550">
        <f t="shared" si="77"/>
        <v>0</v>
      </c>
      <c r="Q51" s="160">
        <f t="shared" si="78"/>
        <v>0</v>
      </c>
      <c r="R51" s="625">
        <f>IF(A51&gt;" ",Arbeitszeiten!$BW$14,0)</f>
        <v>0</v>
      </c>
      <c r="S51" s="625">
        <f>IF(A51&gt;" ",Arbeitszeiten!$BX$14,0)</f>
        <v>0</v>
      </c>
      <c r="T51" s="557">
        <f t="shared" si="66"/>
        <v>0</v>
      </c>
      <c r="U51" s="558">
        <f t="shared" si="66"/>
        <v>0</v>
      </c>
      <c r="V51" s="559">
        <f t="shared" si="67"/>
        <v>0</v>
      </c>
      <c r="W51" s="556">
        <f t="shared" si="68"/>
        <v>0</v>
      </c>
      <c r="X51" s="160">
        <f t="shared" si="69"/>
        <v>0</v>
      </c>
      <c r="Y51" s="160">
        <f t="shared" si="70"/>
        <v>0</v>
      </c>
      <c r="Z51" s="338" t="str">
        <f t="shared" si="71"/>
        <v xml:space="preserve"> </v>
      </c>
      <c r="AA51" s="339" t="str">
        <f t="shared" si="72"/>
        <v xml:space="preserve"> </v>
      </c>
      <c r="AB51" s="340" t="str">
        <f t="shared" si="73"/>
        <v xml:space="preserve"> </v>
      </c>
      <c r="AC51" s="665" t="str">
        <f t="shared" si="76"/>
        <v xml:space="preserve"> </v>
      </c>
      <c r="AD51" s="435"/>
      <c r="AE51" s="350"/>
      <c r="AF51" s="350"/>
      <c r="AG51" s="399"/>
      <c r="AH51" s="400"/>
      <c r="AJ51" s="127"/>
      <c r="AK51" s="354"/>
      <c r="AL51" s="354"/>
    </row>
    <row r="52" spans="1:40" s="315" customFormat="1" ht="13.5" hidden="1" customHeight="1" outlineLevel="2" thickBot="1" x14ac:dyDescent="0.25">
      <c r="B52" s="152"/>
      <c r="C52" s="168"/>
      <c r="E52" s="429">
        <f>COUNTA(E45:E51)</f>
        <v>7</v>
      </c>
      <c r="F52" s="396"/>
      <c r="G52" s="360"/>
      <c r="H52" s="397"/>
      <c r="I52" s="395"/>
      <c r="J52" s="396"/>
      <c r="K52" s="254"/>
      <c r="L52" s="360"/>
      <c r="M52" s="425"/>
      <c r="N52" s="366"/>
      <c r="O52" s="428">
        <f>SUM(O45:O51)</f>
        <v>0</v>
      </c>
      <c r="P52" s="151"/>
      <c r="Q52" s="151"/>
      <c r="R52" s="431"/>
      <c r="S52" s="429">
        <f>COUNTA(S45:S51)</f>
        <v>7</v>
      </c>
      <c r="T52" s="361">
        <f>INT(V52/60)</f>
        <v>0</v>
      </c>
      <c r="U52" s="362">
        <f>MOD(V52,60)</f>
        <v>0</v>
      </c>
      <c r="V52" s="363">
        <f>SUM(V45:V51)</f>
        <v>0</v>
      </c>
      <c r="W52" s="364">
        <f>SUM(W45:W51)</f>
        <v>0</v>
      </c>
      <c r="X52" s="189">
        <f t="shared" si="69"/>
        <v>0</v>
      </c>
      <c r="Y52" s="160">
        <f t="shared" si="70"/>
        <v>0</v>
      </c>
      <c r="Z52" s="379"/>
      <c r="AA52" s="380"/>
      <c r="AB52" s="381"/>
      <c r="AC52" s="665" t="str">
        <f t="shared" si="20"/>
        <v xml:space="preserve"> </v>
      </c>
      <c r="AD52" s="436"/>
      <c r="AE52" s="368"/>
      <c r="AF52" s="368"/>
      <c r="AG52" s="369"/>
      <c r="AH52" s="370"/>
      <c r="AI52" s="168"/>
      <c r="AJ52" s="371"/>
      <c r="AK52" s="372"/>
      <c r="AL52" s="372"/>
      <c r="AM52" s="168"/>
      <c r="AN52" s="168"/>
    </row>
    <row r="53" spans="1:40" s="168" customFormat="1" ht="13.5" hidden="1" customHeight="1" outlineLevel="2" thickTop="1" thickBot="1" x14ac:dyDescent="0.25">
      <c r="B53" s="152"/>
      <c r="D53" s="394"/>
      <c r="E53" s="395"/>
      <c r="F53" s="396"/>
      <c r="G53" s="360"/>
      <c r="H53" s="397"/>
      <c r="I53" s="395"/>
      <c r="J53" s="396"/>
      <c r="K53" s="254"/>
      <c r="L53" s="360"/>
      <c r="M53" s="423"/>
      <c r="N53" s="424"/>
      <c r="O53" s="174"/>
      <c r="P53" s="151"/>
      <c r="Q53" s="151"/>
      <c r="R53" s="398"/>
      <c r="S53" s="432"/>
      <c r="T53" s="179"/>
      <c r="U53" s="179"/>
      <c r="V53" s="378"/>
      <c r="W53" s="175"/>
      <c r="X53" s="151"/>
      <c r="Y53" s="151"/>
      <c r="Z53" s="379"/>
      <c r="AA53" s="380"/>
      <c r="AB53" s="381"/>
      <c r="AC53" s="665" t="str">
        <f t="shared" si="20"/>
        <v xml:space="preserve"> </v>
      </c>
      <c r="AD53" s="436"/>
      <c r="AE53" s="368"/>
      <c r="AF53" s="368"/>
      <c r="AG53" s="369"/>
      <c r="AH53" s="370"/>
      <c r="AJ53" s="371"/>
      <c r="AK53" s="372"/>
      <c r="AL53" s="372"/>
    </row>
    <row r="54" spans="1:40" s="8" customFormat="1" ht="12.95" customHeight="1" collapsed="1" thickBot="1" x14ac:dyDescent="0.25">
      <c r="A54" s="385"/>
      <c r="B54" s="152"/>
      <c r="C54" s="174"/>
      <c r="D54" s="300"/>
      <c r="E54" s="386"/>
      <c r="F54" s="386"/>
      <c r="G54" s="386"/>
      <c r="H54" s="386"/>
      <c r="I54" s="480"/>
      <c r="J54" s="480"/>
      <c r="K54" s="255"/>
      <c r="L54" s="360"/>
      <c r="M54" s="426">
        <f>IF(E52=0," ",INT(O52/60))</f>
        <v>0</v>
      </c>
      <c r="N54" s="427">
        <f>IF(E52=0," ",MOD(O52,60))</f>
        <v>0</v>
      </c>
      <c r="O54" s="151"/>
      <c r="P54" s="151"/>
      <c r="Q54" s="151"/>
      <c r="R54" s="387">
        <f>IF(S52=0," ",T52)</f>
        <v>0</v>
      </c>
      <c r="S54" s="388">
        <f>IF(S52=0," ",U52)</f>
        <v>0</v>
      </c>
      <c r="T54" s="389"/>
      <c r="U54" s="389"/>
      <c r="V54" s="390"/>
      <c r="W54" s="175"/>
      <c r="X54" s="151"/>
      <c r="Y54" s="151"/>
      <c r="Z54" s="430" t="str">
        <f>IF(W52&lt;0,"-",IF(W52&gt;0,"+"," "))</f>
        <v xml:space="preserve"> </v>
      </c>
      <c r="AA54" s="391">
        <f>(IF(AND(E52=0,S52=0)," ",IF(X52&lt;0,(X52*(-1)),X52)))</f>
        <v>0</v>
      </c>
      <c r="AB54" s="563">
        <f>(IF(AND(E52=0,S52=0)," ",IF(Y52=60,0,Y52)))</f>
        <v>0</v>
      </c>
      <c r="AC54" s="665"/>
      <c r="AD54" s="437"/>
      <c r="AE54" s="79"/>
      <c r="AF54" s="79"/>
      <c r="AG54" s="91"/>
      <c r="AH54" s="92"/>
      <c r="AI54" s="15"/>
      <c r="AJ54" s="16"/>
      <c r="AK54" s="13"/>
      <c r="AL54" s="13"/>
      <c r="AM54" s="15"/>
      <c r="AN54" s="15"/>
    </row>
    <row r="55" spans="1:40" s="8" customFormat="1" ht="12.95" customHeight="1" x14ac:dyDescent="0.2">
      <c r="A55" s="336" t="str">
        <f>IF(D55=" "," ","Mo")</f>
        <v>Mo</v>
      </c>
      <c r="B55" s="392"/>
      <c r="C55" s="143">
        <f>IF((C51+1)&gt;AnzahlTage,0,IF(C51+1&lt;7,0,C51+1))</f>
        <v>25</v>
      </c>
      <c r="D55" s="337">
        <f t="shared" ref="D55:D61" si="79">IF($G$5=0," ",IF(C55=0," ",C55))</f>
        <v>25</v>
      </c>
      <c r="E55" s="627">
        <f>IF($A55&gt;" ",Arbeitszeiten!BO8,)</f>
        <v>0</v>
      </c>
      <c r="F55" s="628">
        <f>IF($A55&gt;" ",Arbeitszeiten!BP8,)</f>
        <v>0</v>
      </c>
      <c r="G55" s="627">
        <f>IF($A55&gt;" ",Arbeitszeiten!BQ8,)</f>
        <v>0</v>
      </c>
      <c r="H55" s="629">
        <f>IF($A55&gt;" ",Arbeitszeiten!BR8,)</f>
        <v>0</v>
      </c>
      <c r="I55" s="739">
        <f>IF($A55&gt;" ",IF(Arbeitszeiten!$BU$8=0,IF(K55&gt;540,0,0),Arbeitszeiten!$BS$8),0)</f>
        <v>0</v>
      </c>
      <c r="J55" s="740">
        <f>IF($A55&gt;" ",IF(Arbeitszeiten!$BU$8=0,IF(AND(K55&gt;360,K55&lt;=540),0,),Arbeitszeiten!$BT$8),0)</f>
        <v>0</v>
      </c>
      <c r="K55" s="253">
        <f>((G55*60)+H55)-((E55*60)+F55)</f>
        <v>0</v>
      </c>
      <c r="L55" s="550">
        <f t="shared" ref="L55:L61" si="80">(I55*60)+J55</f>
        <v>0</v>
      </c>
      <c r="M55" s="551" t="str">
        <f t="shared" ref="M55:M61" si="81">IF(E55=0,"",P55)</f>
        <v/>
      </c>
      <c r="N55" s="552" t="str">
        <f t="shared" ref="N55:N61" si="82">IF(E55=0,"",Q55)</f>
        <v/>
      </c>
      <c r="O55" s="243">
        <f>IF(A55&gt;" ",IF(E55="A",0,IF(E55="F",V55,IF(E55="U",V55,IF(OR(E55="K",E55="B"),V55,K55-L55)))),0)</f>
        <v>0</v>
      </c>
      <c r="P55" s="550">
        <f t="shared" ref="P55:P59" si="83">INT(O55/60)</f>
        <v>0</v>
      </c>
      <c r="Q55" s="160">
        <f t="shared" ref="Q55:Q59" si="84">ROUND(MOD(O55,60),0)</f>
        <v>0</v>
      </c>
      <c r="R55" s="625">
        <f>IF(A55&gt;" ",Arbeitszeiten!$BW$8,0)</f>
        <v>0</v>
      </c>
      <c r="S55" s="625">
        <f>IF(A55&gt;" ",Arbeitszeiten!$BX$8,0)</f>
        <v>0</v>
      </c>
      <c r="T55" s="553">
        <f t="shared" ref="T55:U61" si="85">R55</f>
        <v>0</v>
      </c>
      <c r="U55" s="554">
        <f t="shared" si="85"/>
        <v>0</v>
      </c>
      <c r="V55" s="555">
        <f t="shared" ref="V55:V61" si="86">(T55*60)+U55</f>
        <v>0</v>
      </c>
      <c r="W55" s="556">
        <f t="shared" ref="W55:W61" si="87">IF(E55=0,0,O55-V55)</f>
        <v>0</v>
      </c>
      <c r="X55" s="160">
        <f t="shared" ref="X55:X62" si="88">IF(W55&lt;0,INT((W55*(-1))/60),INT(W55/60))</f>
        <v>0</v>
      </c>
      <c r="Y55" s="160">
        <f t="shared" ref="Y55:Y62" si="89">IF(W55&lt;0,MOD(W55*(-1),60),MOD(W55,60))</f>
        <v>0</v>
      </c>
      <c r="Z55" s="338" t="str">
        <f t="shared" ref="Z55:Z61" si="90">IF(E55=0," ",IF(W55&lt;0,"-",IF(W55&gt;0,"+","")))</f>
        <v xml:space="preserve"> </v>
      </c>
      <c r="AA55" s="339" t="str">
        <f t="shared" ref="AA55:AA61" si="91">IF(E55=0," ",IF(X55&lt;0,(X55*(-1)),X55))</f>
        <v xml:space="preserve"> </v>
      </c>
      <c r="AB55" s="340" t="str">
        <f t="shared" ref="AB55:AB61" si="92">IF(E55=0," ",IF(Y55=60,0,Y55))</f>
        <v xml:space="preserve"> </v>
      </c>
      <c r="AC55" s="665" t="str">
        <f>IF(OR(E55="A",E55="F",E55="B",E55="K",E55="U")," ",IF(AND(K55&lt;=540,K55&gt;360,L55&gt;=30)," ",IF(AND(K55&lt;540,K55-L55&lt;=360)," ",IF(AND(K55&gt;=585,L55&gt;=45)," ",IF(AND(K55&gt;540,K55&lt;585,K55-L55&lt;=540)," ","F")))))</f>
        <v xml:space="preserve"> </v>
      </c>
      <c r="AD55" s="435"/>
      <c r="AE55" s="79"/>
      <c r="AF55" s="79"/>
      <c r="AG55" s="91"/>
      <c r="AH55" s="92"/>
      <c r="AI55" s="15">
        <f>AG24</f>
        <v>0</v>
      </c>
      <c r="AJ55" s="16">
        <f>AH24</f>
        <v>0</v>
      </c>
      <c r="AK55" s="13"/>
      <c r="AL55" s="13"/>
      <c r="AM55" s="15"/>
      <c r="AN55" s="15"/>
    </row>
    <row r="56" spans="1:40" s="8" customFormat="1" ht="12.95" customHeight="1" x14ac:dyDescent="0.2">
      <c r="A56" s="336" t="str">
        <f>IF(D56=" "," ","Di")</f>
        <v>Di</v>
      </c>
      <c r="B56" s="392"/>
      <c r="C56" s="143">
        <f t="shared" ref="C56:C61" si="93">IF((C55+1)&gt;AnzahlTage,0,IF(C55+1&lt;7,0,C55+1))</f>
        <v>26</v>
      </c>
      <c r="D56" s="337">
        <f t="shared" si="79"/>
        <v>26</v>
      </c>
      <c r="E56" s="627">
        <f>IF($A56&gt;" ",Arbeitszeiten!BO9,)</f>
        <v>0</v>
      </c>
      <c r="F56" s="628">
        <f>IF($A56&gt;" ",Arbeitszeiten!BP9,)</f>
        <v>0</v>
      </c>
      <c r="G56" s="627">
        <f>IF($A56&gt;" ",Arbeitszeiten!BQ9,)</f>
        <v>0</v>
      </c>
      <c r="H56" s="629">
        <f>IF($A56&gt;" ",Arbeitszeiten!BR9,)</f>
        <v>0</v>
      </c>
      <c r="I56" s="739">
        <f>IF($A56&gt;" ",IF(Arbeitszeiten!$BU$9=0,IF(K56&gt;540,0,0),Arbeitszeiten!$BS$9),0)</f>
        <v>0</v>
      </c>
      <c r="J56" s="740">
        <f>IF($A56&gt;" ",IF(Arbeitszeiten!$BU$9=0,IF(AND(K56&gt;360,K56&lt;=540),0,),Arbeitszeiten!$BT$9),0)</f>
        <v>0</v>
      </c>
      <c r="K56" s="253">
        <f>((G56*60)+H56)-((E56*60)+F56)</f>
        <v>0</v>
      </c>
      <c r="L56" s="550">
        <f t="shared" si="80"/>
        <v>0</v>
      </c>
      <c r="M56" s="551" t="str">
        <f t="shared" si="81"/>
        <v/>
      </c>
      <c r="N56" s="552" t="str">
        <f t="shared" si="82"/>
        <v/>
      </c>
      <c r="O56" s="243">
        <f t="shared" ref="O56:O61" si="94">IF(A56&gt;" ",IF(E56="A",0,IF(E56="F",V56,IF(E56="U",V56,IF(OR(E56="K",E56="B"),V56,K56-L56)))),0)</f>
        <v>0</v>
      </c>
      <c r="P56" s="550">
        <f t="shared" si="83"/>
        <v>0</v>
      </c>
      <c r="Q56" s="160">
        <f t="shared" si="84"/>
        <v>0</v>
      </c>
      <c r="R56" s="625">
        <f>IF(A56&gt;" ",Arbeitszeiten!$BW$9,0)</f>
        <v>0</v>
      </c>
      <c r="S56" s="625">
        <f>IF(A56&gt;" ",Arbeitszeiten!$BX$9,0)</f>
        <v>0</v>
      </c>
      <c r="T56" s="553">
        <f t="shared" si="85"/>
        <v>0</v>
      </c>
      <c r="U56" s="554">
        <f t="shared" si="85"/>
        <v>0</v>
      </c>
      <c r="V56" s="555">
        <f t="shared" si="86"/>
        <v>0</v>
      </c>
      <c r="W56" s="556">
        <f t="shared" si="87"/>
        <v>0</v>
      </c>
      <c r="X56" s="160">
        <f t="shared" si="88"/>
        <v>0</v>
      </c>
      <c r="Y56" s="160">
        <f t="shared" si="89"/>
        <v>0</v>
      </c>
      <c r="Z56" s="338" t="str">
        <f t="shared" si="90"/>
        <v xml:space="preserve"> </v>
      </c>
      <c r="AA56" s="339" t="str">
        <f t="shared" si="91"/>
        <v xml:space="preserve"> </v>
      </c>
      <c r="AB56" s="340" t="str">
        <f t="shared" si="92"/>
        <v xml:space="preserve"> </v>
      </c>
      <c r="AC56" s="665" t="str">
        <f t="shared" ref="AC56:AC61" si="95">IF(OR(E56="A",E56="F",E56="B",E56="K",E56="U")," ",IF(AND(K56&lt;=540,K56&gt;360,L56&gt;=30)," ",IF(AND(K56&lt;540,K56-L56&lt;=360)," ",IF(AND(K56&gt;=585,L56&gt;=45)," ",IF(AND(K56&gt;540,K56&lt;585,K56-L56&lt;=540)," ","F")))))</f>
        <v xml:space="preserve"> </v>
      </c>
      <c r="AD56" s="435"/>
      <c r="AE56" s="79"/>
      <c r="AF56" s="79"/>
      <c r="AG56" s="91"/>
      <c r="AH56" s="92"/>
      <c r="AI56" s="15">
        <f>AG24</f>
        <v>0</v>
      </c>
      <c r="AJ56" s="16">
        <f>AH24</f>
        <v>0</v>
      </c>
      <c r="AK56" s="13"/>
      <c r="AL56" s="13"/>
      <c r="AM56" s="15"/>
      <c r="AN56" s="15"/>
    </row>
    <row r="57" spans="1:40" s="8" customFormat="1" ht="12.95" customHeight="1" x14ac:dyDescent="0.2">
      <c r="A57" s="336" t="str">
        <f>IF(D57=" "," ","Mi")</f>
        <v>Mi</v>
      </c>
      <c r="B57" s="392"/>
      <c r="C57" s="143">
        <f t="shared" si="93"/>
        <v>27</v>
      </c>
      <c r="D57" s="337">
        <f t="shared" si="79"/>
        <v>27</v>
      </c>
      <c r="E57" s="627">
        <f>IF($A57&gt;" ",Arbeitszeiten!BO10,)</f>
        <v>0</v>
      </c>
      <c r="F57" s="628">
        <f>IF($A57&gt;" ",Arbeitszeiten!BP10,)</f>
        <v>0</v>
      </c>
      <c r="G57" s="627">
        <f>IF($A57&gt;" ",Arbeitszeiten!BQ10,)</f>
        <v>0</v>
      </c>
      <c r="H57" s="629">
        <f>IF($A57&gt;" ",Arbeitszeiten!BR10,)</f>
        <v>0</v>
      </c>
      <c r="I57" s="739">
        <f>IF($A57&gt;" ",IF(Arbeitszeiten!$BU$10=0,IF(K57&gt;540,0,0),Arbeitszeiten!$BS$10),0)</f>
        <v>0</v>
      </c>
      <c r="J57" s="740">
        <f>IF($A57&gt;" ",IF(Arbeitszeiten!$BU$10=0,IF(AND(K57&gt;360,K57&lt;=540),0,),Arbeitszeiten!$BT$10),0)</f>
        <v>0</v>
      </c>
      <c r="K57" s="253">
        <f>((G57*60)+H57)-((E57*60)+F57)</f>
        <v>0</v>
      </c>
      <c r="L57" s="550">
        <f t="shared" si="80"/>
        <v>0</v>
      </c>
      <c r="M57" s="551" t="str">
        <f t="shared" si="81"/>
        <v/>
      </c>
      <c r="N57" s="552" t="str">
        <f t="shared" si="82"/>
        <v/>
      </c>
      <c r="O57" s="243">
        <f t="shared" si="94"/>
        <v>0</v>
      </c>
      <c r="P57" s="550">
        <f t="shared" si="83"/>
        <v>0</v>
      </c>
      <c r="Q57" s="160">
        <f t="shared" si="84"/>
        <v>0</v>
      </c>
      <c r="R57" s="625">
        <f>IF(A57&gt;" ",Arbeitszeiten!$BW$10,0)</f>
        <v>0</v>
      </c>
      <c r="S57" s="625">
        <f>IF(A57&gt;" ",Arbeitszeiten!$BX$10,0)</f>
        <v>0</v>
      </c>
      <c r="T57" s="553">
        <f t="shared" si="85"/>
        <v>0</v>
      </c>
      <c r="U57" s="554">
        <f t="shared" si="85"/>
        <v>0</v>
      </c>
      <c r="V57" s="555">
        <f t="shared" si="86"/>
        <v>0</v>
      </c>
      <c r="W57" s="556">
        <f t="shared" si="87"/>
        <v>0</v>
      </c>
      <c r="X57" s="160">
        <f t="shared" si="88"/>
        <v>0</v>
      </c>
      <c r="Y57" s="160">
        <f t="shared" si="89"/>
        <v>0</v>
      </c>
      <c r="Z57" s="338" t="str">
        <f t="shared" si="90"/>
        <v xml:space="preserve"> </v>
      </c>
      <c r="AA57" s="339" t="str">
        <f t="shared" si="91"/>
        <v xml:space="preserve"> </v>
      </c>
      <c r="AB57" s="340" t="str">
        <f t="shared" si="92"/>
        <v xml:space="preserve"> </v>
      </c>
      <c r="AC57" s="665" t="str">
        <f t="shared" si="95"/>
        <v xml:space="preserve"> </v>
      </c>
      <c r="AD57" s="435"/>
      <c r="AE57" s="79"/>
      <c r="AF57" s="79"/>
      <c r="AG57" s="91"/>
      <c r="AH57" s="92"/>
      <c r="AI57" s="15">
        <f>AG24</f>
        <v>0</v>
      </c>
      <c r="AJ57" s="16">
        <f>AH24</f>
        <v>0</v>
      </c>
      <c r="AK57" s="13"/>
      <c r="AL57" s="13"/>
      <c r="AM57" s="15"/>
      <c r="AN57" s="15"/>
    </row>
    <row r="58" spans="1:40" s="8" customFormat="1" ht="12.95" customHeight="1" x14ac:dyDescent="0.2">
      <c r="A58" s="336" t="str">
        <f>IF(D58=" "," ","Do")</f>
        <v>Do</v>
      </c>
      <c r="B58" s="392"/>
      <c r="C58" s="143">
        <f t="shared" si="93"/>
        <v>28</v>
      </c>
      <c r="D58" s="337">
        <f t="shared" si="79"/>
        <v>28</v>
      </c>
      <c r="E58" s="627">
        <f>IF($A58&gt;" ",Arbeitszeiten!BO11,)</f>
        <v>0</v>
      </c>
      <c r="F58" s="628">
        <f>IF($A58&gt;" ",Arbeitszeiten!BP11,)</f>
        <v>0</v>
      </c>
      <c r="G58" s="627">
        <f>IF($A58&gt;" ",Arbeitszeiten!BQ11,)</f>
        <v>0</v>
      </c>
      <c r="H58" s="629">
        <f>IF($A58&gt;" ",Arbeitszeiten!BR11,)</f>
        <v>0</v>
      </c>
      <c r="I58" s="739">
        <f>IF($A58&gt;" ",IF(Arbeitszeiten!$BU$11=0,IF(K58&gt;540,0,0),Arbeitszeiten!$BS$11),0)</f>
        <v>0</v>
      </c>
      <c r="J58" s="740">
        <f>IF($A58&gt;" ",IF(Arbeitszeiten!$BU$11=0,IF(AND(K58&gt;360,K58&lt;=540),0,),Arbeitszeiten!$BT$11),0)</f>
        <v>0</v>
      </c>
      <c r="K58" s="253">
        <f>((G58*60)+H58)-((E58*60)+F58)</f>
        <v>0</v>
      </c>
      <c r="L58" s="550">
        <f t="shared" si="80"/>
        <v>0</v>
      </c>
      <c r="M58" s="551" t="str">
        <f t="shared" si="81"/>
        <v/>
      </c>
      <c r="N58" s="552" t="str">
        <f t="shared" si="82"/>
        <v/>
      </c>
      <c r="O58" s="243">
        <f t="shared" si="94"/>
        <v>0</v>
      </c>
      <c r="P58" s="550">
        <f t="shared" si="83"/>
        <v>0</v>
      </c>
      <c r="Q58" s="160">
        <f t="shared" si="84"/>
        <v>0</v>
      </c>
      <c r="R58" s="625">
        <f>IF(A58&gt;" ",Arbeitszeiten!$BW$11,0)</f>
        <v>0</v>
      </c>
      <c r="S58" s="625">
        <f>IF(A58&gt;" ",Arbeitszeiten!$BX$11,0)</f>
        <v>0</v>
      </c>
      <c r="T58" s="553">
        <f t="shared" si="85"/>
        <v>0</v>
      </c>
      <c r="U58" s="554">
        <f t="shared" si="85"/>
        <v>0</v>
      </c>
      <c r="V58" s="555">
        <f t="shared" si="86"/>
        <v>0</v>
      </c>
      <c r="W58" s="556">
        <f t="shared" si="87"/>
        <v>0</v>
      </c>
      <c r="X58" s="160">
        <f t="shared" si="88"/>
        <v>0</v>
      </c>
      <c r="Y58" s="160">
        <f t="shared" si="89"/>
        <v>0</v>
      </c>
      <c r="Z58" s="338" t="str">
        <f t="shared" si="90"/>
        <v xml:space="preserve"> </v>
      </c>
      <c r="AA58" s="339" t="str">
        <f t="shared" si="91"/>
        <v xml:space="preserve"> </v>
      </c>
      <c r="AB58" s="340" t="str">
        <f t="shared" si="92"/>
        <v xml:space="preserve"> </v>
      </c>
      <c r="AC58" s="665" t="str">
        <f t="shared" si="95"/>
        <v xml:space="preserve"> </v>
      </c>
      <c r="AD58" s="435"/>
      <c r="AE58" s="79"/>
      <c r="AF58" s="79"/>
      <c r="AG58" s="91"/>
      <c r="AH58" s="92"/>
      <c r="AI58" s="15">
        <f>AG24</f>
        <v>0</v>
      </c>
      <c r="AJ58" s="16">
        <f>AH24</f>
        <v>0</v>
      </c>
      <c r="AK58" s="13"/>
      <c r="AL58" s="13"/>
      <c r="AM58" s="15"/>
      <c r="AN58" s="15"/>
    </row>
    <row r="59" spans="1:40" s="8" customFormat="1" ht="12.95" customHeight="1" x14ac:dyDescent="0.2">
      <c r="A59" s="336" t="str">
        <f>IF(D59=" "," ","Fr")</f>
        <v>Fr</v>
      </c>
      <c r="B59" s="392"/>
      <c r="C59" s="143">
        <f t="shared" si="93"/>
        <v>29</v>
      </c>
      <c r="D59" s="337">
        <f t="shared" si="79"/>
        <v>29</v>
      </c>
      <c r="E59" s="627">
        <f>IF($A59&gt;" ",Arbeitszeiten!BO12,)</f>
        <v>0</v>
      </c>
      <c r="F59" s="628">
        <f>IF($A59&gt;" ",Arbeitszeiten!BP12,)</f>
        <v>0</v>
      </c>
      <c r="G59" s="627">
        <f>IF($A59&gt;" ",Arbeitszeiten!BQ12,)</f>
        <v>0</v>
      </c>
      <c r="H59" s="629">
        <f>IF($A59&gt;" ",Arbeitszeiten!BR12,)</f>
        <v>0</v>
      </c>
      <c r="I59" s="739">
        <f>IF($A59&gt;" ",IF(Arbeitszeiten!$BU$12=0,IF(K59&gt;540,0,0),Arbeitszeiten!$BS$12),0)</f>
        <v>0</v>
      </c>
      <c r="J59" s="740">
        <f>IF($A59&gt;" ",IF(Arbeitszeiten!$BU$12=0,IF(AND(K59&gt;360,K59&lt;=540),0,),Arbeitszeiten!$BT$12),0)</f>
        <v>0</v>
      </c>
      <c r="K59" s="253">
        <f>((G59*60)+H59)-((E59*60)+F59)</f>
        <v>0</v>
      </c>
      <c r="L59" s="550">
        <f t="shared" si="80"/>
        <v>0</v>
      </c>
      <c r="M59" s="551" t="str">
        <f t="shared" si="81"/>
        <v/>
      </c>
      <c r="N59" s="552" t="str">
        <f t="shared" si="82"/>
        <v/>
      </c>
      <c r="O59" s="243">
        <f t="shared" si="94"/>
        <v>0</v>
      </c>
      <c r="P59" s="550">
        <f t="shared" si="83"/>
        <v>0</v>
      </c>
      <c r="Q59" s="160">
        <f t="shared" si="84"/>
        <v>0</v>
      </c>
      <c r="R59" s="625">
        <f>IF(A59&gt;" ",Arbeitszeiten!$BW$12,0)</f>
        <v>0</v>
      </c>
      <c r="S59" s="625">
        <f>IF(A59&gt;" ",Arbeitszeiten!$BX$12,0)</f>
        <v>0</v>
      </c>
      <c r="T59" s="557">
        <f t="shared" si="85"/>
        <v>0</v>
      </c>
      <c r="U59" s="558">
        <f t="shared" si="85"/>
        <v>0</v>
      </c>
      <c r="V59" s="559">
        <f t="shared" si="86"/>
        <v>0</v>
      </c>
      <c r="W59" s="556">
        <f t="shared" si="87"/>
        <v>0</v>
      </c>
      <c r="X59" s="160">
        <f t="shared" si="88"/>
        <v>0</v>
      </c>
      <c r="Y59" s="160">
        <f t="shared" si="89"/>
        <v>0</v>
      </c>
      <c r="Z59" s="338" t="str">
        <f t="shared" si="90"/>
        <v xml:space="preserve"> </v>
      </c>
      <c r="AA59" s="339" t="str">
        <f t="shared" si="91"/>
        <v xml:space="preserve"> </v>
      </c>
      <c r="AB59" s="340" t="str">
        <f t="shared" si="92"/>
        <v xml:space="preserve"> </v>
      </c>
      <c r="AC59" s="665" t="str">
        <f t="shared" si="95"/>
        <v xml:space="preserve"> </v>
      </c>
      <c r="AD59" s="435"/>
      <c r="AE59" s="79"/>
      <c r="AF59" s="79"/>
      <c r="AG59" s="91"/>
      <c r="AH59" s="92"/>
      <c r="AI59" s="15">
        <f>AG24</f>
        <v>0</v>
      </c>
      <c r="AJ59" s="16">
        <f>AH24</f>
        <v>0</v>
      </c>
      <c r="AK59" s="13"/>
      <c r="AL59" s="13"/>
      <c r="AM59" s="15"/>
      <c r="AN59" s="15"/>
    </row>
    <row r="60" spans="1:40" s="8" customFormat="1" ht="12.95" customHeight="1" outlineLevel="1" x14ac:dyDescent="0.2">
      <c r="A60" s="336" t="str">
        <f>IF(D60=" "," ","Sa")</f>
        <v>Sa</v>
      </c>
      <c r="B60" s="405"/>
      <c r="C60" s="143">
        <f t="shared" si="93"/>
        <v>30</v>
      </c>
      <c r="D60" s="337">
        <f t="shared" si="79"/>
        <v>30</v>
      </c>
      <c r="E60" s="627">
        <f>IF($A60&gt;" ",Arbeitszeiten!BO13,)</f>
        <v>0</v>
      </c>
      <c r="F60" s="628">
        <f>IF($A60&gt;" ",Arbeitszeiten!BP13,)</f>
        <v>0</v>
      </c>
      <c r="G60" s="627">
        <f>IF($A60&gt;" ",Arbeitszeiten!BQ13,)</f>
        <v>0</v>
      </c>
      <c r="H60" s="629">
        <f>IF($A60&gt;" ",Arbeitszeiten!BR13,)</f>
        <v>0</v>
      </c>
      <c r="I60" s="739">
        <f>IF($A60&gt;" ",IF(Arbeitszeiten!$BU$13=0,IF(K60&gt;540,0,0),Arbeitszeiten!$BS$13),0)</f>
        <v>0</v>
      </c>
      <c r="J60" s="740">
        <f>IF($A60&gt;" ",IF(Arbeitszeiten!$BU$13=0,IF(AND(K60&gt;360,K60&lt;=540),0,),Arbeitszeiten!$BT$13),0)</f>
        <v>0</v>
      </c>
      <c r="K60" s="253">
        <f>IF(E60="A",0,((G60*60)+H60)-((E60*60)+F60))</f>
        <v>0</v>
      </c>
      <c r="L60" s="550">
        <f t="shared" si="80"/>
        <v>0</v>
      </c>
      <c r="M60" s="551" t="str">
        <f t="shared" si="81"/>
        <v/>
      </c>
      <c r="N60" s="552" t="str">
        <f t="shared" si="82"/>
        <v/>
      </c>
      <c r="O60" s="243">
        <f t="shared" si="94"/>
        <v>0</v>
      </c>
      <c r="P60" s="550">
        <f t="shared" ref="P60:P63" si="96">INT(O60/60)</f>
        <v>0</v>
      </c>
      <c r="Q60" s="160">
        <f t="shared" ref="Q60:Q63" si="97">ROUND(MOD(O60,60),0)</f>
        <v>0</v>
      </c>
      <c r="R60" s="625">
        <f>IF(A60&gt;" ",Arbeitszeiten!$BW$13,0)</f>
        <v>0</v>
      </c>
      <c r="S60" s="625">
        <f>IF(A60&gt;" ",Arbeitszeiten!$BX$13,0)</f>
        <v>0</v>
      </c>
      <c r="T60" s="557">
        <f t="shared" si="85"/>
        <v>0</v>
      </c>
      <c r="U60" s="558">
        <f t="shared" si="85"/>
        <v>0</v>
      </c>
      <c r="V60" s="559">
        <f t="shared" si="86"/>
        <v>0</v>
      </c>
      <c r="W60" s="556">
        <f t="shared" si="87"/>
        <v>0</v>
      </c>
      <c r="X60" s="160">
        <f t="shared" si="88"/>
        <v>0</v>
      </c>
      <c r="Y60" s="160">
        <f t="shared" si="89"/>
        <v>0</v>
      </c>
      <c r="Z60" s="338" t="str">
        <f t="shared" si="90"/>
        <v xml:space="preserve"> </v>
      </c>
      <c r="AA60" s="339" t="str">
        <f t="shared" si="91"/>
        <v xml:space="preserve"> </v>
      </c>
      <c r="AB60" s="340" t="str">
        <f t="shared" si="92"/>
        <v xml:space="preserve"> </v>
      </c>
      <c r="AC60" s="665" t="str">
        <f t="shared" si="95"/>
        <v xml:space="preserve"> </v>
      </c>
      <c r="AD60" s="69"/>
      <c r="AE60" s="79"/>
      <c r="AF60" s="79"/>
      <c r="AG60" s="91"/>
      <c r="AH60" s="92"/>
      <c r="AI60" s="15"/>
      <c r="AJ60" s="16"/>
      <c r="AK60" s="13"/>
      <c r="AL60" s="13"/>
      <c r="AM60" s="15"/>
      <c r="AN60" s="15"/>
    </row>
    <row r="61" spans="1:40" s="8" customFormat="1" ht="12.95" customHeight="1" outlineLevel="1" thickBot="1" x14ac:dyDescent="0.25">
      <c r="A61" s="336" t="str">
        <f>IF(D61=" "," ","So")</f>
        <v xml:space="preserve"> </v>
      </c>
      <c r="B61" s="405"/>
      <c r="C61" s="143">
        <f t="shared" si="93"/>
        <v>0</v>
      </c>
      <c r="D61" s="337" t="str">
        <f t="shared" si="79"/>
        <v xml:space="preserve"> </v>
      </c>
      <c r="E61" s="627">
        <f>IF($A61&gt;" ",Arbeitszeiten!BO14,)</f>
        <v>0</v>
      </c>
      <c r="F61" s="628">
        <f>IF($A61&gt;" ",Arbeitszeiten!BP14,)</f>
        <v>0</v>
      </c>
      <c r="G61" s="627">
        <f>IF($A61&gt;" ",Arbeitszeiten!BQ14,)</f>
        <v>0</v>
      </c>
      <c r="H61" s="629">
        <f>IF($A61&gt;" ",Arbeitszeiten!BR14,)</f>
        <v>0</v>
      </c>
      <c r="I61" s="739">
        <f>IF($A61&gt;" ",IF(Arbeitszeiten!$BU$14=0,IF(K61&gt;540,0,0),Arbeitszeiten!$BS$14),0)</f>
        <v>0</v>
      </c>
      <c r="J61" s="740">
        <f>IF($A61&gt;" ",IF(Arbeitszeiten!$BU$14=0,IF(AND(K61&gt;360,K61&lt;=540),0,),Arbeitszeiten!$BT$14),0)</f>
        <v>0</v>
      </c>
      <c r="K61" s="253">
        <f>IF(E61="A",0,((G61*60)+H61)-((E61*60)+F61))</f>
        <v>0</v>
      </c>
      <c r="L61" s="550">
        <f t="shared" si="80"/>
        <v>0</v>
      </c>
      <c r="M61" s="560" t="str">
        <f t="shared" si="81"/>
        <v/>
      </c>
      <c r="N61" s="561" t="str">
        <f t="shared" si="82"/>
        <v/>
      </c>
      <c r="O61" s="243">
        <f t="shared" si="94"/>
        <v>0</v>
      </c>
      <c r="P61" s="550">
        <f t="shared" si="96"/>
        <v>0</v>
      </c>
      <c r="Q61" s="160">
        <f t="shared" si="97"/>
        <v>0</v>
      </c>
      <c r="R61" s="625">
        <f>IF(A61&gt;" ",Arbeitszeiten!$BW$14,0)</f>
        <v>0</v>
      </c>
      <c r="S61" s="625">
        <f>IF(A61&gt;" ",Arbeitszeiten!$BX$14,0)</f>
        <v>0</v>
      </c>
      <c r="T61" s="557">
        <f t="shared" si="85"/>
        <v>0</v>
      </c>
      <c r="U61" s="558">
        <f t="shared" si="85"/>
        <v>0</v>
      </c>
      <c r="V61" s="559">
        <f t="shared" si="86"/>
        <v>0</v>
      </c>
      <c r="W61" s="556">
        <f t="shared" si="87"/>
        <v>0</v>
      </c>
      <c r="X61" s="160">
        <f t="shared" si="88"/>
        <v>0</v>
      </c>
      <c r="Y61" s="160">
        <f t="shared" si="89"/>
        <v>0</v>
      </c>
      <c r="Z61" s="338" t="str">
        <f t="shared" si="90"/>
        <v xml:space="preserve"> </v>
      </c>
      <c r="AA61" s="339" t="str">
        <f t="shared" si="91"/>
        <v xml:space="preserve"> </v>
      </c>
      <c r="AB61" s="340" t="str">
        <f t="shared" si="92"/>
        <v xml:space="preserve"> </v>
      </c>
      <c r="AC61" s="665" t="str">
        <f t="shared" si="95"/>
        <v xml:space="preserve"> </v>
      </c>
      <c r="AD61" s="69"/>
      <c r="AE61" s="79"/>
      <c r="AF61" s="79"/>
      <c r="AG61" s="91"/>
      <c r="AH61" s="92"/>
      <c r="AI61" s="15"/>
      <c r="AJ61" s="16"/>
      <c r="AK61" s="13"/>
      <c r="AL61" s="13"/>
      <c r="AM61" s="15"/>
      <c r="AN61" s="15"/>
    </row>
    <row r="62" spans="1:40" s="146" customFormat="1" ht="13.5" hidden="1" customHeight="1" outlineLevel="2" thickBot="1" x14ac:dyDescent="0.25">
      <c r="B62" s="147"/>
      <c r="E62" s="429">
        <f>COUNTA(E55:E61)</f>
        <v>7</v>
      </c>
      <c r="F62" s="145"/>
      <c r="G62" s="145"/>
      <c r="H62" s="145"/>
      <c r="I62" s="145"/>
      <c r="J62" s="145"/>
      <c r="K62" s="254"/>
      <c r="L62" s="145"/>
      <c r="M62" s="425"/>
      <c r="N62" s="366"/>
      <c r="O62" s="428">
        <f>SUM(O55:O61)</f>
        <v>0</v>
      </c>
      <c r="P62" s="550">
        <f t="shared" si="96"/>
        <v>0</v>
      </c>
      <c r="Q62" s="160">
        <f t="shared" si="97"/>
        <v>0</v>
      </c>
      <c r="R62" s="431"/>
      <c r="S62" s="429">
        <f>COUNTA(S55:S61)</f>
        <v>7</v>
      </c>
      <c r="T62" s="199">
        <f>INT(V62/60)</f>
        <v>0</v>
      </c>
      <c r="U62" s="200">
        <f>MOD(V62,60)</f>
        <v>0</v>
      </c>
      <c r="V62" s="201">
        <f>SUM(V55:V61)</f>
        <v>0</v>
      </c>
      <c r="W62" s="188">
        <f>SUM(W55:W61)</f>
        <v>0</v>
      </c>
      <c r="X62" s="189">
        <f t="shared" si="88"/>
        <v>0</v>
      </c>
      <c r="Y62" s="189">
        <f t="shared" si="89"/>
        <v>0</v>
      </c>
      <c r="Z62" s="379"/>
      <c r="AA62" s="380"/>
      <c r="AB62" s="381"/>
      <c r="AC62" s="665" t="str">
        <f t="shared" si="20"/>
        <v xml:space="preserve"> </v>
      </c>
      <c r="AD62" s="296"/>
      <c r="AE62" s="202"/>
      <c r="AF62" s="202"/>
      <c r="AG62" s="203"/>
      <c r="AH62" s="204"/>
      <c r="AJ62" s="205"/>
      <c r="AK62" s="206"/>
      <c r="AL62" s="206"/>
    </row>
    <row r="63" spans="1:40" s="198" customFormat="1" ht="13.5" hidden="1" customHeight="1" outlineLevel="2" thickTop="1" thickBot="1" x14ac:dyDescent="0.25">
      <c r="B63" s="147"/>
      <c r="C63" s="146"/>
      <c r="D63" s="208"/>
      <c r="E63" s="145"/>
      <c r="F63" s="145"/>
      <c r="G63" s="145"/>
      <c r="H63" s="145"/>
      <c r="I63" s="145"/>
      <c r="J63" s="145"/>
      <c r="K63" s="254"/>
      <c r="L63" s="145"/>
      <c r="M63" s="423"/>
      <c r="N63" s="424"/>
      <c r="O63" s="174"/>
      <c r="P63" s="550">
        <f t="shared" si="96"/>
        <v>0</v>
      </c>
      <c r="Q63" s="160">
        <f t="shared" si="97"/>
        <v>0</v>
      </c>
      <c r="R63" s="398"/>
      <c r="S63" s="432"/>
      <c r="T63" s="178"/>
      <c r="U63" s="178"/>
      <c r="V63" s="207"/>
      <c r="W63" s="181"/>
      <c r="X63" s="151"/>
      <c r="Y63" s="151"/>
      <c r="Z63" s="379"/>
      <c r="AA63" s="380"/>
      <c r="AB63" s="381"/>
      <c r="AC63" s="665" t="str">
        <f t="shared" si="20"/>
        <v xml:space="preserve"> </v>
      </c>
      <c r="AD63" s="296"/>
      <c r="AE63" s="202"/>
      <c r="AF63" s="202"/>
      <c r="AG63" s="203"/>
      <c r="AH63" s="204"/>
      <c r="AI63" s="146"/>
      <c r="AJ63" s="205"/>
      <c r="AK63" s="206"/>
      <c r="AL63" s="206"/>
      <c r="AM63" s="146"/>
      <c r="AN63" s="146"/>
    </row>
    <row r="64" spans="1:40" ht="12.95" customHeight="1" collapsed="1" thickBot="1" x14ac:dyDescent="0.25">
      <c r="A64" s="64"/>
      <c r="B64" s="148"/>
      <c r="C64" s="149"/>
      <c r="D64" s="64"/>
      <c r="E64" s="63"/>
      <c r="F64" s="63"/>
      <c r="G64" s="63"/>
      <c r="H64" s="63"/>
      <c r="I64" s="490"/>
      <c r="J64" s="490"/>
      <c r="K64" s="256"/>
      <c r="L64" s="145"/>
      <c r="M64" s="426">
        <f>IF(E62=0," ",INT(O62/60))</f>
        <v>0</v>
      </c>
      <c r="N64" s="427">
        <f>IF(E62=0," ",MOD(O62,60))</f>
        <v>0</v>
      </c>
      <c r="O64" s="151"/>
      <c r="P64" s="149"/>
      <c r="Q64" s="149"/>
      <c r="R64" s="387">
        <f>IF(S62=0," ",T62)</f>
        <v>0</v>
      </c>
      <c r="S64" s="388">
        <f>IF(S62=0," ",U62)</f>
        <v>0</v>
      </c>
      <c r="T64" s="120"/>
      <c r="U64" s="120"/>
      <c r="V64" s="119"/>
      <c r="W64" s="181"/>
      <c r="X64" s="151"/>
      <c r="Y64" s="151"/>
      <c r="Z64" s="430" t="str">
        <f>IF(W62&lt;0,"-",IF(W62&gt;0,"+"," "))</f>
        <v xml:space="preserve"> </v>
      </c>
      <c r="AA64" s="391">
        <f>(IF(AND(E62=0,S62=0)," ",IF(X62&lt;0,(X62*(-1)),X62)))</f>
        <v>0</v>
      </c>
      <c r="AB64" s="563">
        <f>(IF(AND(E62=0,S62=0)," ",IF(Y62=60,0,Y62)))</f>
        <v>0</v>
      </c>
      <c r="AC64" s="665"/>
      <c r="AD64" s="66"/>
      <c r="AE64" s="17"/>
      <c r="AF64" s="17"/>
      <c r="AG64" s="18"/>
      <c r="AH64" s="20"/>
    </row>
    <row r="65" spans="1:40" s="8" customFormat="1" ht="12.95" customHeight="1" x14ac:dyDescent="0.2">
      <c r="A65" s="336" t="str">
        <f>IF(D65=" "," ","Mo")</f>
        <v xml:space="preserve"> </v>
      </c>
      <c r="B65" s="392"/>
      <c r="C65" s="143">
        <f>IF((C61+1)&gt;AnzahlTage,0,IF(C61+1&lt;7,0,C61+1))</f>
        <v>0</v>
      </c>
      <c r="D65" s="337" t="str">
        <f t="shared" ref="D65:D71" si="98">IF($G$5=0," ",IF(C65=0," ",C65))</f>
        <v xml:space="preserve"> </v>
      </c>
      <c r="E65" s="627">
        <f>IF($A65&gt;" ",Arbeitszeiten!BO8,)</f>
        <v>0</v>
      </c>
      <c r="F65" s="628">
        <f>IF($A65&gt;" ",Arbeitszeiten!BP8,)</f>
        <v>0</v>
      </c>
      <c r="G65" s="627">
        <f>IF($A65&gt;" ",Arbeitszeiten!BQ8,)</f>
        <v>0</v>
      </c>
      <c r="H65" s="629">
        <f>IF($A65&gt;" ",Arbeitszeiten!BR8,)</f>
        <v>0</v>
      </c>
      <c r="I65" s="739">
        <f>IF($A65&gt;" ",IF(Arbeitszeiten!$BU$8=0,IF(K65&gt;540,0,0),Arbeitszeiten!$BS$8),0)</f>
        <v>0</v>
      </c>
      <c r="J65" s="740">
        <f>IF($A65&gt;" ",IF(Arbeitszeiten!$BU$8=0,IF(AND(K65&gt;360,K65&lt;=540),0,),Arbeitszeiten!$BT$8),0)</f>
        <v>0</v>
      </c>
      <c r="K65" s="253">
        <f>((G65*60)+H65)-((E65*60)+F65)</f>
        <v>0</v>
      </c>
      <c r="L65" s="550">
        <f t="shared" ref="L65:L71" si="99">(I65*60)+J65</f>
        <v>0</v>
      </c>
      <c r="M65" s="551" t="str">
        <f t="shared" ref="M65:M71" si="100">IF(E65=0,"",P65)</f>
        <v/>
      </c>
      <c r="N65" s="552" t="str">
        <f t="shared" ref="N65:N71" si="101">IF(E65=0,"",Q65)</f>
        <v/>
      </c>
      <c r="O65" s="243">
        <f>IF(A65&gt;" ",IF(E65="A",0,IF(E65="F",V65,IF(E65="U",V65,IF(OR(E65="K",E65="B"),V65,K65-L65)))),0)</f>
        <v>0</v>
      </c>
      <c r="P65" s="550">
        <f t="shared" ref="P65:P69" si="102">INT(O65/60)</f>
        <v>0</v>
      </c>
      <c r="Q65" s="160">
        <f t="shared" ref="Q65:Q69" si="103">ROUND(MOD(O65,60),0)</f>
        <v>0</v>
      </c>
      <c r="R65" s="625">
        <f>IF(A65&gt;" ",Arbeitszeiten!$BW$8,0)</f>
        <v>0</v>
      </c>
      <c r="S65" s="625">
        <f>IF(A65&gt;" ",Arbeitszeiten!$BX$8,0)</f>
        <v>0</v>
      </c>
      <c r="T65" s="553">
        <f t="shared" ref="T65:U71" si="104">R65</f>
        <v>0</v>
      </c>
      <c r="U65" s="554">
        <f t="shared" si="104"/>
        <v>0</v>
      </c>
      <c r="V65" s="555">
        <f t="shared" ref="V65:V71" si="105">(T65*60)+U65</f>
        <v>0</v>
      </c>
      <c r="W65" s="556">
        <f t="shared" ref="W65:W71" si="106">IF(E65=0,0,O65-V65)</f>
        <v>0</v>
      </c>
      <c r="X65" s="160">
        <f t="shared" ref="X65:X72" si="107">IF(W65&lt;0,INT((W65*(-1))/60),INT(W65/60))</f>
        <v>0</v>
      </c>
      <c r="Y65" s="160">
        <f t="shared" ref="Y65:Y72" si="108">IF(W65&lt;0,MOD(W65*(-1),60),MOD(W65,60))</f>
        <v>0</v>
      </c>
      <c r="Z65" s="338" t="str">
        <f t="shared" ref="Z65:Z71" si="109">IF(E65=0," ",IF(W65&lt;0,"-",IF(W65&gt;0,"+","")))</f>
        <v xml:space="preserve"> </v>
      </c>
      <c r="AA65" s="339" t="str">
        <f t="shared" ref="AA65:AA71" si="110">IF(E65=0," ",IF(X65&lt;0,(X65*(-1)),X65))</f>
        <v xml:space="preserve"> </v>
      </c>
      <c r="AB65" s="340" t="str">
        <f t="shared" ref="AB65:AB71" si="111">IF(E65=0," ",IF(Y65=60,0,Y65))</f>
        <v xml:space="preserve"> </v>
      </c>
      <c r="AC65" s="665" t="str">
        <f>IF(OR(E65="A",E65="F",E65="B",E65="K",E65="U")," ",IF(AND(K65&lt;=540,K65&gt;360,L65&gt;=30)," ",IF(AND(K65&lt;540,K65-L65&lt;=360)," ",IF(AND(K65&gt;=585,L65&gt;=45)," ",IF(AND(K65&gt;540,K65&lt;585,K65-L65&lt;=540)," ","F")))))</f>
        <v xml:space="preserve"> </v>
      </c>
      <c r="AD65" s="435"/>
      <c r="AE65" s="79"/>
      <c r="AF65" s="79"/>
      <c r="AG65" s="91"/>
      <c r="AH65" s="92"/>
      <c r="AI65" s="15">
        <f>AG34</f>
        <v>0</v>
      </c>
      <c r="AJ65" s="16">
        <f>AH34</f>
        <v>0</v>
      </c>
      <c r="AK65" s="13"/>
      <c r="AL65" s="13"/>
      <c r="AM65" s="15"/>
      <c r="AN65" s="15"/>
    </row>
    <row r="66" spans="1:40" s="8" customFormat="1" ht="12.95" customHeight="1" x14ac:dyDescent="0.2">
      <c r="A66" s="336" t="str">
        <f>IF(D66=" "," ","Di")</f>
        <v xml:space="preserve"> </v>
      </c>
      <c r="B66" s="392"/>
      <c r="C66" s="143">
        <f t="shared" ref="C66:C71" si="112">IF((C65+1)&gt;AnzahlTage,0,IF(C65+1&lt;7,0,C65+1))</f>
        <v>0</v>
      </c>
      <c r="D66" s="337" t="str">
        <f t="shared" si="98"/>
        <v xml:space="preserve"> </v>
      </c>
      <c r="E66" s="627">
        <f>IF($A66&gt;" ",Arbeitszeiten!BO9,)</f>
        <v>0</v>
      </c>
      <c r="F66" s="628">
        <f>IF($A66&gt;" ",Arbeitszeiten!BP9,)</f>
        <v>0</v>
      </c>
      <c r="G66" s="627">
        <f>IF($A66&gt;" ",Arbeitszeiten!BQ9,)</f>
        <v>0</v>
      </c>
      <c r="H66" s="629">
        <f>IF($A66&gt;" ",Arbeitszeiten!BR9,)</f>
        <v>0</v>
      </c>
      <c r="I66" s="739">
        <f>IF($A66&gt;" ",IF(Arbeitszeiten!$BU$9=0,IF(K66&gt;540,0,0),Arbeitszeiten!$BS$9),0)</f>
        <v>0</v>
      </c>
      <c r="J66" s="740">
        <f>IF($A66&gt;" ",IF(Arbeitszeiten!$BU$9=0,IF(AND(K66&gt;360,K66&lt;=540),0,),Arbeitszeiten!$BT$9),0)</f>
        <v>0</v>
      </c>
      <c r="K66" s="253">
        <f>((G66*60)+H66)-((E66*60)+F66)</f>
        <v>0</v>
      </c>
      <c r="L66" s="550">
        <f t="shared" si="99"/>
        <v>0</v>
      </c>
      <c r="M66" s="551" t="str">
        <f t="shared" si="100"/>
        <v/>
      </c>
      <c r="N66" s="552" t="str">
        <f t="shared" si="101"/>
        <v/>
      </c>
      <c r="O66" s="243">
        <f t="shared" ref="O66:O71" si="113">IF(A66&gt;" ",IF(E66="A",0,IF(E66="F",V66,IF(E66="U",V66,IF(OR(E66="K",E66="B"),V66,K66-L66)))),0)</f>
        <v>0</v>
      </c>
      <c r="P66" s="550">
        <f t="shared" si="102"/>
        <v>0</v>
      </c>
      <c r="Q66" s="160">
        <f t="shared" si="103"/>
        <v>0</v>
      </c>
      <c r="R66" s="625">
        <f>IF(A66&gt;" ",Arbeitszeiten!$BW$9,0)</f>
        <v>0</v>
      </c>
      <c r="S66" s="625">
        <f>IF(A66&gt;" ",Arbeitszeiten!$BX$9,0)</f>
        <v>0</v>
      </c>
      <c r="T66" s="553">
        <f t="shared" si="104"/>
        <v>0</v>
      </c>
      <c r="U66" s="554">
        <f t="shared" si="104"/>
        <v>0</v>
      </c>
      <c r="V66" s="555">
        <f t="shared" si="105"/>
        <v>0</v>
      </c>
      <c r="W66" s="556">
        <f t="shared" si="106"/>
        <v>0</v>
      </c>
      <c r="X66" s="160">
        <f t="shared" si="107"/>
        <v>0</v>
      </c>
      <c r="Y66" s="160">
        <f t="shared" si="108"/>
        <v>0</v>
      </c>
      <c r="Z66" s="338" t="str">
        <f t="shared" si="109"/>
        <v xml:space="preserve"> </v>
      </c>
      <c r="AA66" s="339" t="str">
        <f t="shared" si="110"/>
        <v xml:space="preserve"> </v>
      </c>
      <c r="AB66" s="340" t="str">
        <f t="shared" si="111"/>
        <v xml:space="preserve"> </v>
      </c>
      <c r="AC66" s="665" t="str">
        <f t="shared" ref="AC66:AC71" si="114">IF(OR(E66="A",E66="F",E66="B",E66="K",E66="U")," ",IF(AND(K66&lt;=540,K66&gt;360,L66&gt;=30)," ",IF(AND(K66&lt;540,K66-L66&lt;=360)," ",IF(AND(K66&gt;=585,L66&gt;=45)," ",IF(AND(K66&gt;540,K66&lt;585,K66-L66&lt;=540)," ","F")))))</f>
        <v xml:space="preserve"> </v>
      </c>
      <c r="AD66" s="435"/>
      <c r="AE66" s="79"/>
      <c r="AF66" s="79"/>
      <c r="AG66" s="91"/>
      <c r="AH66" s="92"/>
      <c r="AI66" s="15">
        <f>AG34</f>
        <v>0</v>
      </c>
      <c r="AJ66" s="16">
        <f>AH34</f>
        <v>0</v>
      </c>
      <c r="AK66" s="13"/>
      <c r="AL66" s="13"/>
      <c r="AM66" s="15"/>
      <c r="AN66" s="15"/>
    </row>
    <row r="67" spans="1:40" s="8" customFormat="1" ht="12.95" customHeight="1" x14ac:dyDescent="0.2">
      <c r="A67" s="336" t="str">
        <f>IF(D67=" "," ","Mi")</f>
        <v xml:space="preserve"> </v>
      </c>
      <c r="B67" s="392"/>
      <c r="C67" s="143">
        <f t="shared" si="112"/>
        <v>0</v>
      </c>
      <c r="D67" s="337" t="str">
        <f t="shared" si="98"/>
        <v xml:space="preserve"> </v>
      </c>
      <c r="E67" s="627">
        <f>IF($A67&gt;" ",Arbeitszeiten!BO10,)</f>
        <v>0</v>
      </c>
      <c r="F67" s="628">
        <f>IF($A67&gt;" ",Arbeitszeiten!BP10,)</f>
        <v>0</v>
      </c>
      <c r="G67" s="627">
        <f>IF($A67&gt;" ",Arbeitszeiten!BQ10,)</f>
        <v>0</v>
      </c>
      <c r="H67" s="629">
        <f>IF($A67&gt;" ",Arbeitszeiten!BR10,)</f>
        <v>0</v>
      </c>
      <c r="I67" s="739">
        <f>IF($A67&gt;" ",IF(Arbeitszeiten!$BU$10=0,IF(K67&gt;540,0,0),Arbeitszeiten!$BS$10),0)</f>
        <v>0</v>
      </c>
      <c r="J67" s="740">
        <f>IF($A67&gt;" ",IF(Arbeitszeiten!$BU$10=0,IF(AND(K67&gt;360,K67&lt;=540),0,),Arbeitszeiten!$BT$10),0)</f>
        <v>0</v>
      </c>
      <c r="K67" s="253">
        <f>((G67*60)+H67)-((E67*60)+F67)</f>
        <v>0</v>
      </c>
      <c r="L67" s="550">
        <f t="shared" si="99"/>
        <v>0</v>
      </c>
      <c r="M67" s="551" t="str">
        <f t="shared" si="100"/>
        <v/>
      </c>
      <c r="N67" s="552" t="str">
        <f t="shared" si="101"/>
        <v/>
      </c>
      <c r="O67" s="243">
        <f t="shared" si="113"/>
        <v>0</v>
      </c>
      <c r="P67" s="550">
        <f t="shared" si="102"/>
        <v>0</v>
      </c>
      <c r="Q67" s="160">
        <f t="shared" si="103"/>
        <v>0</v>
      </c>
      <c r="R67" s="625">
        <f>IF(A67&gt;" ",Arbeitszeiten!$BW$10,0)</f>
        <v>0</v>
      </c>
      <c r="S67" s="625">
        <f>IF(A67&gt;" ",Arbeitszeiten!$BX$10,0)</f>
        <v>0</v>
      </c>
      <c r="T67" s="553">
        <f t="shared" si="104"/>
        <v>0</v>
      </c>
      <c r="U67" s="554">
        <f t="shared" si="104"/>
        <v>0</v>
      </c>
      <c r="V67" s="555">
        <f t="shared" si="105"/>
        <v>0</v>
      </c>
      <c r="W67" s="556">
        <f t="shared" si="106"/>
        <v>0</v>
      </c>
      <c r="X67" s="160">
        <f t="shared" si="107"/>
        <v>0</v>
      </c>
      <c r="Y67" s="160">
        <f t="shared" si="108"/>
        <v>0</v>
      </c>
      <c r="Z67" s="338" t="str">
        <f t="shared" si="109"/>
        <v xml:space="preserve"> </v>
      </c>
      <c r="AA67" s="339" t="str">
        <f t="shared" si="110"/>
        <v xml:space="preserve"> </v>
      </c>
      <c r="AB67" s="340" t="str">
        <f t="shared" si="111"/>
        <v xml:space="preserve"> </v>
      </c>
      <c r="AC67" s="665" t="str">
        <f t="shared" si="114"/>
        <v xml:space="preserve"> </v>
      </c>
      <c r="AD67" s="435"/>
      <c r="AE67" s="79"/>
      <c r="AF67" s="79"/>
      <c r="AG67" s="91"/>
      <c r="AH67" s="92"/>
      <c r="AI67" s="15">
        <f>AG34</f>
        <v>0</v>
      </c>
      <c r="AJ67" s="16">
        <f>AH34</f>
        <v>0</v>
      </c>
      <c r="AK67" s="13"/>
      <c r="AL67" s="13"/>
      <c r="AM67" s="15"/>
      <c r="AN67" s="15"/>
    </row>
    <row r="68" spans="1:40" s="8" customFormat="1" ht="12.95" customHeight="1" x14ac:dyDescent="0.2">
      <c r="A68" s="336" t="str">
        <f>IF(D68=" "," ","Do")</f>
        <v xml:space="preserve"> </v>
      </c>
      <c r="B68" s="392"/>
      <c r="C68" s="143">
        <f t="shared" si="112"/>
        <v>0</v>
      </c>
      <c r="D68" s="337" t="str">
        <f t="shared" si="98"/>
        <v xml:space="preserve"> </v>
      </c>
      <c r="E68" s="627">
        <f>IF($A68&gt;" ",Arbeitszeiten!BO11,)</f>
        <v>0</v>
      </c>
      <c r="F68" s="628">
        <f>IF($A68&gt;" ",Arbeitszeiten!BP11,)</f>
        <v>0</v>
      </c>
      <c r="G68" s="627">
        <f>IF($A68&gt;" ",Arbeitszeiten!BQ11,)</f>
        <v>0</v>
      </c>
      <c r="H68" s="629">
        <f>IF($A68&gt;" ",Arbeitszeiten!BR11,)</f>
        <v>0</v>
      </c>
      <c r="I68" s="739">
        <f>IF($A68&gt;" ",IF(Arbeitszeiten!$BU$11=0,IF(K68&gt;540,0,0),Arbeitszeiten!$BS$11),0)</f>
        <v>0</v>
      </c>
      <c r="J68" s="740">
        <f>IF($A68&gt;" ",IF(Arbeitszeiten!$BU$11=0,IF(AND(K68&gt;360,K68&lt;=540),0,),Arbeitszeiten!$BT$11),0)</f>
        <v>0</v>
      </c>
      <c r="K68" s="253">
        <f>((G68*60)+H68)-((E68*60)+F68)</f>
        <v>0</v>
      </c>
      <c r="L68" s="550">
        <f t="shared" si="99"/>
        <v>0</v>
      </c>
      <c r="M68" s="551" t="str">
        <f t="shared" si="100"/>
        <v/>
      </c>
      <c r="N68" s="552" t="str">
        <f t="shared" si="101"/>
        <v/>
      </c>
      <c r="O68" s="243">
        <f t="shared" si="113"/>
        <v>0</v>
      </c>
      <c r="P68" s="550">
        <f t="shared" si="102"/>
        <v>0</v>
      </c>
      <c r="Q68" s="160">
        <f t="shared" si="103"/>
        <v>0</v>
      </c>
      <c r="R68" s="625">
        <f>IF(A68&gt;" ",Arbeitszeiten!$BW$11,0)</f>
        <v>0</v>
      </c>
      <c r="S68" s="625">
        <f>IF(A68&gt;" ",Arbeitszeiten!$BX$11,0)</f>
        <v>0</v>
      </c>
      <c r="T68" s="553">
        <f t="shared" si="104"/>
        <v>0</v>
      </c>
      <c r="U68" s="554">
        <f t="shared" si="104"/>
        <v>0</v>
      </c>
      <c r="V68" s="555">
        <f t="shared" si="105"/>
        <v>0</v>
      </c>
      <c r="W68" s="556">
        <f t="shared" si="106"/>
        <v>0</v>
      </c>
      <c r="X68" s="160">
        <f t="shared" si="107"/>
        <v>0</v>
      </c>
      <c r="Y68" s="160">
        <f t="shared" si="108"/>
        <v>0</v>
      </c>
      <c r="Z68" s="338" t="str">
        <f t="shared" si="109"/>
        <v xml:space="preserve"> </v>
      </c>
      <c r="AA68" s="339" t="str">
        <f t="shared" si="110"/>
        <v xml:space="preserve"> </v>
      </c>
      <c r="AB68" s="340" t="str">
        <f t="shared" si="111"/>
        <v xml:space="preserve"> </v>
      </c>
      <c r="AC68" s="665" t="str">
        <f t="shared" si="114"/>
        <v xml:space="preserve"> </v>
      </c>
      <c r="AD68" s="435"/>
      <c r="AE68" s="79"/>
      <c r="AF68" s="79"/>
      <c r="AG68" s="91"/>
      <c r="AH68" s="92"/>
      <c r="AI68" s="15">
        <f>AG34</f>
        <v>0</v>
      </c>
      <c r="AJ68" s="16">
        <f>AH34</f>
        <v>0</v>
      </c>
      <c r="AK68" s="13"/>
      <c r="AL68" s="13"/>
      <c r="AM68" s="15"/>
      <c r="AN68" s="15"/>
    </row>
    <row r="69" spans="1:40" s="8" customFormat="1" ht="12.95" customHeight="1" x14ac:dyDescent="0.2">
      <c r="A69" s="336" t="str">
        <f>IF(D69=" "," ","Fr")</f>
        <v xml:space="preserve"> </v>
      </c>
      <c r="B69" s="392"/>
      <c r="C69" s="143">
        <f t="shared" si="112"/>
        <v>0</v>
      </c>
      <c r="D69" s="337" t="str">
        <f t="shared" si="98"/>
        <v xml:space="preserve"> </v>
      </c>
      <c r="E69" s="627">
        <f>IF($A69&gt;" ",Arbeitszeiten!BO12,)</f>
        <v>0</v>
      </c>
      <c r="F69" s="628">
        <f>IF($A69&gt;" ",Arbeitszeiten!BP12,)</f>
        <v>0</v>
      </c>
      <c r="G69" s="627">
        <f>IF($A69&gt;" ",Arbeitszeiten!BQ12,)</f>
        <v>0</v>
      </c>
      <c r="H69" s="629">
        <f>IF($A69&gt;" ",Arbeitszeiten!BR12,)</f>
        <v>0</v>
      </c>
      <c r="I69" s="739">
        <f>IF($A69&gt;" ",IF(Arbeitszeiten!$BU$12=0,IF(K69&gt;540,0,0),Arbeitszeiten!$BS$12),0)</f>
        <v>0</v>
      </c>
      <c r="J69" s="740">
        <f>IF($A69&gt;" ",IF(Arbeitszeiten!$BU$12=0,IF(AND(K69&gt;360,K69&lt;=540),0,),Arbeitszeiten!$BT$12),0)</f>
        <v>0</v>
      </c>
      <c r="K69" s="253">
        <f>((G69*60)+H69)-((E69*60)+F69)</f>
        <v>0</v>
      </c>
      <c r="L69" s="550">
        <f t="shared" si="99"/>
        <v>0</v>
      </c>
      <c r="M69" s="551" t="str">
        <f t="shared" si="100"/>
        <v/>
      </c>
      <c r="N69" s="552" t="str">
        <f t="shared" si="101"/>
        <v/>
      </c>
      <c r="O69" s="243">
        <f t="shared" si="113"/>
        <v>0</v>
      </c>
      <c r="P69" s="550">
        <f t="shared" si="102"/>
        <v>0</v>
      </c>
      <c r="Q69" s="160">
        <f t="shared" si="103"/>
        <v>0</v>
      </c>
      <c r="R69" s="625">
        <f>IF(A69&gt;" ",Arbeitszeiten!$BW$12,0)</f>
        <v>0</v>
      </c>
      <c r="S69" s="625">
        <f>IF(A69&gt;" ",Arbeitszeiten!$BX$12,0)</f>
        <v>0</v>
      </c>
      <c r="T69" s="557">
        <f t="shared" si="104"/>
        <v>0</v>
      </c>
      <c r="U69" s="558">
        <f t="shared" si="104"/>
        <v>0</v>
      </c>
      <c r="V69" s="559">
        <f t="shared" si="105"/>
        <v>0</v>
      </c>
      <c r="W69" s="556">
        <f t="shared" si="106"/>
        <v>0</v>
      </c>
      <c r="X69" s="160">
        <f t="shared" si="107"/>
        <v>0</v>
      </c>
      <c r="Y69" s="160">
        <f t="shared" si="108"/>
        <v>0</v>
      </c>
      <c r="Z69" s="338" t="str">
        <f t="shared" si="109"/>
        <v xml:space="preserve"> </v>
      </c>
      <c r="AA69" s="339" t="str">
        <f t="shared" si="110"/>
        <v xml:space="preserve"> </v>
      </c>
      <c r="AB69" s="340" t="str">
        <f t="shared" si="111"/>
        <v xml:space="preserve"> </v>
      </c>
      <c r="AC69" s="665" t="str">
        <f t="shared" si="114"/>
        <v xml:space="preserve"> </v>
      </c>
      <c r="AD69" s="435"/>
      <c r="AE69" s="79"/>
      <c r="AF69" s="79"/>
      <c r="AG69" s="91"/>
      <c r="AH69" s="92"/>
      <c r="AI69" s="15">
        <f>AG34</f>
        <v>0</v>
      </c>
      <c r="AJ69" s="16">
        <f>AH34</f>
        <v>0</v>
      </c>
      <c r="AK69" s="13"/>
      <c r="AL69" s="13"/>
      <c r="AM69" s="15"/>
      <c r="AN69" s="15"/>
    </row>
    <row r="70" spans="1:40" s="8" customFormat="1" ht="12.95" customHeight="1" outlineLevel="1" x14ac:dyDescent="0.2">
      <c r="A70" s="336" t="str">
        <f>IF(D70=" "," ","Sa")</f>
        <v xml:space="preserve"> </v>
      </c>
      <c r="B70" s="405"/>
      <c r="C70" s="143">
        <f t="shared" si="112"/>
        <v>0</v>
      </c>
      <c r="D70" s="337" t="str">
        <f t="shared" si="98"/>
        <v xml:space="preserve"> </v>
      </c>
      <c r="E70" s="627">
        <f>IF($A70&gt;" ",Arbeitszeiten!BO13,)</f>
        <v>0</v>
      </c>
      <c r="F70" s="628">
        <f>IF($A70&gt;" ",Arbeitszeiten!BP13,)</f>
        <v>0</v>
      </c>
      <c r="G70" s="627">
        <f>IF($A70&gt;" ",Arbeitszeiten!BQ13,)</f>
        <v>0</v>
      </c>
      <c r="H70" s="629">
        <f>IF($A70&gt;" ",Arbeitszeiten!BR13,)</f>
        <v>0</v>
      </c>
      <c r="I70" s="739">
        <f>IF($A70&gt;" ",IF(Arbeitszeiten!$BU$13=0,IF(K70&gt;540,0,0),Arbeitszeiten!$BS$13),0)</f>
        <v>0</v>
      </c>
      <c r="J70" s="740">
        <f>IF($A70&gt;" ",IF(Arbeitszeiten!$BU$13=0,IF(AND(K70&gt;360,K70&lt;=540),0,),Arbeitszeiten!$BT$13),0)</f>
        <v>0</v>
      </c>
      <c r="K70" s="253">
        <f>IF(E70="A",0,((G70*60)+H70)-((E70*60)+F70))</f>
        <v>0</v>
      </c>
      <c r="L70" s="550">
        <f t="shared" si="99"/>
        <v>0</v>
      </c>
      <c r="M70" s="551" t="str">
        <f t="shared" si="100"/>
        <v/>
      </c>
      <c r="N70" s="552" t="str">
        <f t="shared" si="101"/>
        <v/>
      </c>
      <c r="O70" s="243">
        <f t="shared" si="113"/>
        <v>0</v>
      </c>
      <c r="P70" s="550">
        <f t="shared" ref="P70:P71" si="115">INT(O70/60)</f>
        <v>0</v>
      </c>
      <c r="Q70" s="160">
        <f t="shared" ref="Q70:Q71" si="116">ROUND(MOD(O70,60),0)</f>
        <v>0</v>
      </c>
      <c r="R70" s="625">
        <f>IF(A70&gt;" ",Arbeitszeiten!$BW$13,0)</f>
        <v>0</v>
      </c>
      <c r="S70" s="625">
        <f>IF(A70&gt;" ",Arbeitszeiten!$BX$13,0)</f>
        <v>0</v>
      </c>
      <c r="T70" s="557">
        <f t="shared" si="104"/>
        <v>0</v>
      </c>
      <c r="U70" s="558">
        <f t="shared" si="104"/>
        <v>0</v>
      </c>
      <c r="V70" s="559">
        <f t="shared" si="105"/>
        <v>0</v>
      </c>
      <c r="W70" s="556">
        <f t="shared" si="106"/>
        <v>0</v>
      </c>
      <c r="X70" s="160">
        <f t="shared" si="107"/>
        <v>0</v>
      </c>
      <c r="Y70" s="160">
        <f t="shared" si="108"/>
        <v>0</v>
      </c>
      <c r="Z70" s="338" t="str">
        <f t="shared" si="109"/>
        <v xml:space="preserve"> </v>
      </c>
      <c r="AA70" s="339" t="str">
        <f t="shared" si="110"/>
        <v xml:space="preserve"> </v>
      </c>
      <c r="AB70" s="340" t="str">
        <f t="shared" si="111"/>
        <v xml:space="preserve"> </v>
      </c>
      <c r="AC70" s="665" t="str">
        <f t="shared" si="114"/>
        <v xml:space="preserve"> </v>
      </c>
      <c r="AD70" s="69"/>
      <c r="AE70" s="79"/>
      <c r="AF70" s="79"/>
      <c r="AG70" s="91"/>
      <c r="AH70" s="92"/>
      <c r="AI70" s="15"/>
      <c r="AJ70" s="16"/>
      <c r="AK70" s="13"/>
      <c r="AL70" s="13"/>
      <c r="AM70" s="15"/>
      <c r="AN70" s="15"/>
    </row>
    <row r="71" spans="1:40" s="8" customFormat="1" ht="12.95" customHeight="1" outlineLevel="1" thickBot="1" x14ac:dyDescent="0.25">
      <c r="A71" s="336" t="str">
        <f>IF(D71=" "," ","So")</f>
        <v xml:space="preserve"> </v>
      </c>
      <c r="B71" s="405"/>
      <c r="C71" s="143">
        <f t="shared" si="112"/>
        <v>0</v>
      </c>
      <c r="D71" s="337" t="str">
        <f t="shared" si="98"/>
        <v xml:space="preserve"> </v>
      </c>
      <c r="E71" s="627">
        <f>IF($A71&gt;" ",Arbeitszeiten!BO14,)</f>
        <v>0</v>
      </c>
      <c r="F71" s="628">
        <f>IF($A71&gt;" ",Arbeitszeiten!BP14,)</f>
        <v>0</v>
      </c>
      <c r="G71" s="627">
        <f>IF($A71&gt;" ",Arbeitszeiten!BQ14,)</f>
        <v>0</v>
      </c>
      <c r="H71" s="629">
        <f>IF($A71&gt;" ",Arbeitszeiten!BR14,)</f>
        <v>0</v>
      </c>
      <c r="I71" s="739">
        <f>IF($A71&gt;" ",IF(Arbeitszeiten!$BU$14=0,IF(K71&gt;540,0,0),Arbeitszeiten!$BS$14),0)</f>
        <v>0</v>
      </c>
      <c r="J71" s="740">
        <f>IF($A71&gt;" ",IF(Arbeitszeiten!$BU$14=0,IF(AND(K71&gt;360,K71&lt;=540),0,),Arbeitszeiten!$BT$14),0)</f>
        <v>0</v>
      </c>
      <c r="K71" s="253">
        <f>IF(E71="A",0,((G71*60)+H71)-((E71*60)+F71))</f>
        <v>0</v>
      </c>
      <c r="L71" s="550">
        <f t="shared" si="99"/>
        <v>0</v>
      </c>
      <c r="M71" s="560" t="str">
        <f t="shared" si="100"/>
        <v/>
      </c>
      <c r="N71" s="561" t="str">
        <f t="shared" si="101"/>
        <v/>
      </c>
      <c r="O71" s="243">
        <f t="shared" si="113"/>
        <v>0</v>
      </c>
      <c r="P71" s="550">
        <f t="shared" si="115"/>
        <v>0</v>
      </c>
      <c r="Q71" s="160">
        <f t="shared" si="116"/>
        <v>0</v>
      </c>
      <c r="R71" s="625">
        <f>IF(A71&gt;" ",Arbeitszeiten!$BW$14,0)</f>
        <v>0</v>
      </c>
      <c r="S71" s="625">
        <f>IF(A71&gt;" ",Arbeitszeiten!$BX$14,0)</f>
        <v>0</v>
      </c>
      <c r="T71" s="557">
        <f t="shared" si="104"/>
        <v>0</v>
      </c>
      <c r="U71" s="558">
        <f t="shared" si="104"/>
        <v>0</v>
      </c>
      <c r="V71" s="559">
        <f t="shared" si="105"/>
        <v>0</v>
      </c>
      <c r="W71" s="556">
        <f t="shared" si="106"/>
        <v>0</v>
      </c>
      <c r="X71" s="160">
        <f t="shared" si="107"/>
        <v>0</v>
      </c>
      <c r="Y71" s="160">
        <f t="shared" si="108"/>
        <v>0</v>
      </c>
      <c r="Z71" s="338" t="str">
        <f t="shared" si="109"/>
        <v xml:space="preserve"> </v>
      </c>
      <c r="AA71" s="339" t="str">
        <f t="shared" si="110"/>
        <v xml:space="preserve"> </v>
      </c>
      <c r="AB71" s="340" t="str">
        <f t="shared" si="111"/>
        <v xml:space="preserve"> </v>
      </c>
      <c r="AC71" s="665" t="str">
        <f t="shared" si="114"/>
        <v xml:space="preserve"> </v>
      </c>
      <c r="AD71" s="69"/>
      <c r="AE71" s="79"/>
      <c r="AF71" s="79"/>
      <c r="AG71" s="91"/>
      <c r="AH71" s="92"/>
      <c r="AI71" s="15"/>
      <c r="AJ71" s="16"/>
      <c r="AK71" s="13"/>
      <c r="AL71" s="13"/>
      <c r="AM71" s="15"/>
      <c r="AN71" s="15"/>
    </row>
    <row r="72" spans="1:40" s="146" customFormat="1" ht="13.5" hidden="1" customHeight="1" outlineLevel="2" thickBot="1" x14ac:dyDescent="0.25">
      <c r="B72" s="147"/>
      <c r="E72" s="429">
        <f>COUNTA(E65:E71)</f>
        <v>7</v>
      </c>
      <c r="F72" s="145"/>
      <c r="G72" s="145"/>
      <c r="H72" s="145"/>
      <c r="I72" s="145"/>
      <c r="J72" s="145"/>
      <c r="K72" s="254"/>
      <c r="L72" s="145"/>
      <c r="M72" s="425"/>
      <c r="N72" s="366"/>
      <c r="O72" s="428">
        <f>SUM(O65:O71)</f>
        <v>0</v>
      </c>
      <c r="P72" s="151"/>
      <c r="Q72" s="151"/>
      <c r="R72" s="431"/>
      <c r="S72" s="429">
        <f>COUNTA(S65:S71)</f>
        <v>7</v>
      </c>
      <c r="T72" s="199">
        <f>INT(V72/60)</f>
        <v>0</v>
      </c>
      <c r="U72" s="200">
        <f>MOD(V72,60)</f>
        <v>0</v>
      </c>
      <c r="V72" s="201">
        <f>SUM(V65:V71)</f>
        <v>0</v>
      </c>
      <c r="W72" s="188">
        <f>SUM(W65:W71)</f>
        <v>0</v>
      </c>
      <c r="X72" s="189">
        <f t="shared" si="107"/>
        <v>0</v>
      </c>
      <c r="Y72" s="189">
        <f t="shared" si="108"/>
        <v>0</v>
      </c>
      <c r="Z72" s="379"/>
      <c r="AA72" s="380"/>
      <c r="AB72" s="381"/>
      <c r="AC72" s="654" t="str">
        <f t="shared" ref="AC72:AC74" si="117">IF(AND(K72&gt;=540,L72&lt;60),"F",IF(AND(K72&gt;=360,L72&lt;30),"F"," "))</f>
        <v xml:space="preserve"> </v>
      </c>
      <c r="AD72" s="296"/>
      <c r="AE72" s="202"/>
      <c r="AF72" s="202"/>
      <c r="AG72" s="203"/>
      <c r="AH72" s="204"/>
      <c r="AJ72" s="205"/>
      <c r="AK72" s="206"/>
      <c r="AL72" s="206"/>
    </row>
    <row r="73" spans="1:40" s="198" customFormat="1" ht="13.5" hidden="1" customHeight="1" outlineLevel="2" thickTop="1" thickBot="1" x14ac:dyDescent="0.25">
      <c r="B73" s="147"/>
      <c r="C73" s="146"/>
      <c r="D73" s="208" t="str">
        <f>IF(C71&lt;10," ",C71)</f>
        <v xml:space="preserve"> </v>
      </c>
      <c r="E73" s="145"/>
      <c r="F73" s="145"/>
      <c r="G73" s="145"/>
      <c r="H73" s="145"/>
      <c r="I73" s="145"/>
      <c r="J73" s="145"/>
      <c r="K73" s="254"/>
      <c r="L73" s="145"/>
      <c r="M73" s="423"/>
      <c r="N73" s="424"/>
      <c r="O73" s="174"/>
      <c r="P73" s="151"/>
      <c r="Q73" s="151"/>
      <c r="R73" s="398"/>
      <c r="S73" s="432"/>
      <c r="T73" s="178"/>
      <c r="U73" s="178"/>
      <c r="V73" s="207"/>
      <c r="W73" s="181"/>
      <c r="X73" s="151"/>
      <c r="Y73" s="151"/>
      <c r="Z73" s="379"/>
      <c r="AA73" s="380"/>
      <c r="AB73" s="381"/>
      <c r="AC73" s="664" t="str">
        <f t="shared" si="117"/>
        <v xml:space="preserve"> </v>
      </c>
      <c r="AD73" s="296"/>
      <c r="AE73" s="202"/>
      <c r="AF73" s="202"/>
      <c r="AG73" s="203"/>
      <c r="AH73" s="204"/>
      <c r="AI73" s="146"/>
      <c r="AJ73" s="205"/>
      <c r="AK73" s="206"/>
      <c r="AL73" s="206"/>
      <c r="AM73" s="146"/>
      <c r="AN73" s="146"/>
    </row>
    <row r="74" spans="1:40" ht="12.95" customHeight="1" collapsed="1" thickBot="1" x14ac:dyDescent="0.25">
      <c r="A74" s="64"/>
      <c r="B74" s="148"/>
      <c r="C74" s="149"/>
      <c r="D74" s="64"/>
      <c r="E74" s="63"/>
      <c r="F74" s="63"/>
      <c r="G74" s="63"/>
      <c r="H74" s="63"/>
      <c r="I74" s="64"/>
      <c r="J74" s="65"/>
      <c r="K74" s="256"/>
      <c r="L74" s="145"/>
      <c r="M74" s="426">
        <f>IF(E72=0," ",INT(O72/60))</f>
        <v>0</v>
      </c>
      <c r="N74" s="427">
        <f>IF(E72=0," ",MOD(O72,60))</f>
        <v>0</v>
      </c>
      <c r="O74" s="151"/>
      <c r="P74" s="149"/>
      <c r="Q74" s="149"/>
      <c r="R74" s="387">
        <f>IF(S72=0," ",T72)</f>
        <v>0</v>
      </c>
      <c r="S74" s="388">
        <f>IF(S72=0," ",U72)</f>
        <v>0</v>
      </c>
      <c r="T74" s="120"/>
      <c r="U74" s="120"/>
      <c r="V74" s="119"/>
      <c r="W74" s="181"/>
      <c r="X74" s="151"/>
      <c r="Y74" s="151"/>
      <c r="Z74" s="430" t="str">
        <f>IF(W72&lt;0,"-",IF(W72&gt;0,"+"," "))</f>
        <v xml:space="preserve"> </v>
      </c>
      <c r="AA74" s="391">
        <f>(IF(AND(E72=0,S72=0)," ",IF(X72&lt;0,(X72*(-1)),X72)))</f>
        <v>0</v>
      </c>
      <c r="AB74" s="563">
        <f>(IF(AND(E72=0,S72=0)," ",IF(Y72=60,0,Y72)))</f>
        <v>0</v>
      </c>
      <c r="AC74" s="664" t="str">
        <f t="shared" si="117"/>
        <v xml:space="preserve"> </v>
      </c>
      <c r="AD74" s="66"/>
      <c r="AE74" s="17"/>
      <c r="AF74" s="17"/>
      <c r="AG74" s="18"/>
      <c r="AH74" s="20"/>
    </row>
    <row r="75" spans="1:40" s="198" customFormat="1" ht="13.5" hidden="1" customHeight="1" outlineLevel="2" x14ac:dyDescent="0.2">
      <c r="A75" s="209"/>
      <c r="B75" s="148"/>
      <c r="C75" s="149"/>
      <c r="D75" s="209"/>
      <c r="E75" s="210"/>
      <c r="F75" s="210"/>
      <c r="G75" s="210"/>
      <c r="H75" s="211" t="s">
        <v>35</v>
      </c>
      <c r="I75" s="209"/>
      <c r="J75" s="212"/>
      <c r="K75" s="256"/>
      <c r="L75" s="145"/>
      <c r="M75" s="452"/>
      <c r="N75" s="453"/>
      <c r="O75" s="454">
        <f>O22+O32+O42+O52+O62+O72</f>
        <v>0</v>
      </c>
      <c r="P75" s="149"/>
      <c r="Q75" s="149"/>
      <c r="R75" s="455"/>
      <c r="S75" s="455"/>
      <c r="T75" s="456">
        <f>INT(V75/60)</f>
        <v>0</v>
      </c>
      <c r="U75" s="457">
        <f>MOD(V75,60)</f>
        <v>0</v>
      </c>
      <c r="V75" s="458">
        <f>V22+V32+V42+V52+V62+V72</f>
        <v>0</v>
      </c>
      <c r="W75" s="458">
        <f>W22+W32+W42+W52+W62+W72</f>
        <v>0</v>
      </c>
      <c r="X75" s="459">
        <f>IF(W75&lt;0,INT((W75*(-1))/60),INT(W75/60))</f>
        <v>0</v>
      </c>
      <c r="Y75" s="459">
        <f>IF(W75&lt;0,MOD(W75*(-1),60),MOD(W75,60))</f>
        <v>0</v>
      </c>
      <c r="Z75" s="209"/>
      <c r="AA75" s="334"/>
      <c r="AB75" s="460"/>
      <c r="AC75" s="664" t="str">
        <f t="shared" ref="AC75:AC76" si="118">IF(AND(K75&gt;=540,L76&lt;60),"F",IF(AND(K75&gt;=360,L76&lt;30),"F"," "))</f>
        <v xml:space="preserve"> </v>
      </c>
      <c r="AD75" s="209"/>
      <c r="AE75" s="202"/>
      <c r="AF75" s="202"/>
      <c r="AG75" s="203"/>
      <c r="AH75" s="204"/>
      <c r="AI75" s="146"/>
      <c r="AJ75" s="205"/>
      <c r="AK75" s="206"/>
      <c r="AL75" s="206"/>
      <c r="AM75" s="146"/>
      <c r="AN75" s="146"/>
    </row>
    <row r="76" spans="1:40" s="449" customFormat="1" ht="6" customHeight="1" collapsed="1" thickBot="1" x14ac:dyDescent="0.25">
      <c r="A76" s="440"/>
      <c r="B76" s="461"/>
      <c r="C76" s="441"/>
      <c r="D76" s="440"/>
      <c r="E76" s="441"/>
      <c r="F76" s="441"/>
      <c r="G76" s="441"/>
      <c r="H76" s="443"/>
      <c r="I76" s="440"/>
      <c r="J76" s="440"/>
      <c r="K76" s="441"/>
      <c r="L76" s="441"/>
      <c r="M76" s="462"/>
      <c r="N76" s="462"/>
      <c r="O76" s="441"/>
      <c r="P76" s="441"/>
      <c r="Q76" s="441"/>
      <c r="R76" s="445"/>
      <c r="S76" s="445"/>
      <c r="T76" s="442"/>
      <c r="U76" s="442"/>
      <c r="V76" s="443"/>
      <c r="W76" s="443"/>
      <c r="X76" s="444"/>
      <c r="Y76" s="444"/>
      <c r="Z76" s="440"/>
      <c r="AA76" s="463"/>
      <c r="AB76" s="462"/>
      <c r="AC76" s="664" t="str">
        <f t="shared" si="118"/>
        <v xml:space="preserve"> </v>
      </c>
      <c r="AD76" s="440"/>
      <c r="AE76" s="446"/>
      <c r="AF76" s="446"/>
      <c r="AG76" s="447"/>
      <c r="AH76" s="448"/>
      <c r="AJ76" s="450"/>
      <c r="AK76" s="451"/>
      <c r="AL76" s="451"/>
    </row>
    <row r="77" spans="1:40" ht="12.95" customHeight="1" thickBot="1" x14ac:dyDescent="0.25">
      <c r="A77" s="64"/>
      <c r="B77" s="148"/>
      <c r="C77" s="149"/>
      <c r="D77" s="62"/>
      <c r="F77" s="65"/>
      <c r="G77" s="65"/>
      <c r="I77" s="64"/>
      <c r="J77" s="70" t="s">
        <v>91</v>
      </c>
      <c r="K77" s="256"/>
      <c r="L77" s="145"/>
      <c r="M77" s="245">
        <f>IF((E22+E32+E42+E52+E62+E72)=0," ",INT(O75/60))</f>
        <v>0</v>
      </c>
      <c r="N77" s="312">
        <f>IF((E22+E32+E42+E52+E62+E72)=0," ",MOD(O75,60))</f>
        <v>0</v>
      </c>
      <c r="O77" s="149"/>
      <c r="P77" s="149"/>
      <c r="Q77" s="149"/>
      <c r="R77" s="245">
        <f>IF((S22+S32+S42+S52+S62+S72)=0," ",T75)</f>
        <v>0</v>
      </c>
      <c r="S77" s="312">
        <f>IF((S22+S32+S42+S52+S62+S72)=0," ",U75)</f>
        <v>0</v>
      </c>
      <c r="T77" s="121"/>
      <c r="U77" s="121"/>
      <c r="V77" s="111"/>
      <c r="W77" s="161"/>
      <c r="X77" s="149"/>
      <c r="Y77" s="149"/>
      <c r="Z77" s="430" t="str">
        <f>IF(W75&lt;0,"-",IF(W75&gt;0,"+"," "))</f>
        <v xml:space="preserve"> </v>
      </c>
      <c r="AA77" s="391">
        <f>IF(AND((E22+E32+E42+E52+E62+E72)=0,(S22+S32+S42+S52+S62+S72)=0)," ",IF(X75&lt;0,(X75*(-1)),X75))</f>
        <v>0</v>
      </c>
      <c r="AB77" s="563">
        <f>IF(AND((E22+E32+E42+E52+E62+E72)=0,(S22+S32+S42+S52+S62+S72)=0)," ",IF(Y75=60,0,Y75))</f>
        <v>0</v>
      </c>
      <c r="AC77" s="664">
        <f>COUNTIF(AC15:AC74,"F")</f>
        <v>0</v>
      </c>
      <c r="AD77" s="286" t="str">
        <f>IF(AC77&gt;0,"Pausen fehlerhaft"," ")</f>
        <v xml:space="preserve"> </v>
      </c>
      <c r="AE77" s="17"/>
      <c r="AF77" s="17"/>
      <c r="AG77" s="18"/>
      <c r="AH77" s="20"/>
    </row>
    <row r="78" spans="1:40" ht="12.95" customHeight="1" x14ac:dyDescent="0.2">
      <c r="A78" s="64"/>
      <c r="B78" s="148"/>
      <c r="C78" s="149"/>
      <c r="D78" s="64"/>
      <c r="E78" s="64"/>
      <c r="F78" s="64"/>
      <c r="G78" s="64"/>
      <c r="H78" s="64"/>
      <c r="I78" s="64"/>
      <c r="J78" s="65"/>
      <c r="K78" s="257"/>
      <c r="L78" s="145"/>
      <c r="M78" s="64"/>
      <c r="N78" s="64"/>
      <c r="O78" s="161"/>
      <c r="P78" s="161"/>
      <c r="Q78" s="161"/>
      <c r="R78" s="64"/>
      <c r="S78" s="64"/>
      <c r="T78" s="104"/>
      <c r="U78" s="104"/>
      <c r="V78" s="103"/>
      <c r="W78" s="161"/>
      <c r="X78" s="161"/>
      <c r="Y78" s="161"/>
      <c r="Z78" s="64"/>
      <c r="AA78" s="64"/>
      <c r="AB78" s="64"/>
      <c r="AC78" s="655"/>
      <c r="AD78" s="483" t="str">
        <f>IF(S77=" ","keine Soll-Arbeitszeiten in Rubrik B eingetragen"," ")</f>
        <v xml:space="preserve"> </v>
      </c>
      <c r="AE78" s="17"/>
      <c r="AF78" s="17"/>
      <c r="AG78" s="18"/>
      <c r="AH78" s="20"/>
      <c r="AI78" s="18"/>
      <c r="AJ78" s="33"/>
      <c r="AK78" s="18"/>
      <c r="AL78" s="18"/>
    </row>
    <row r="79" spans="1:40" ht="12.95" customHeight="1" x14ac:dyDescent="0.2">
      <c r="A79" s="7" t="s">
        <v>92</v>
      </c>
      <c r="B79" s="150"/>
      <c r="C79" s="151"/>
      <c r="D79" s="71"/>
      <c r="E79" s="71"/>
      <c r="F79" s="71"/>
      <c r="G79" s="71"/>
      <c r="H79" s="71"/>
      <c r="J79" s="74" t="s">
        <v>22</v>
      </c>
      <c r="K79" s="258"/>
      <c r="L79" s="151"/>
      <c r="N79" s="470">
        <f>M77</f>
        <v>0</v>
      </c>
      <c r="O79" s="471">
        <f>O75</f>
        <v>0</v>
      </c>
      <c r="P79" s="472"/>
      <c r="Q79" s="473"/>
      <c r="R79" s="470">
        <f>N77</f>
        <v>0</v>
      </c>
      <c r="S79" s="71"/>
      <c r="T79" s="105"/>
      <c r="U79" s="105"/>
      <c r="V79" s="98"/>
      <c r="W79" s="162"/>
      <c r="X79" s="162"/>
      <c r="Y79" s="162"/>
      <c r="Z79" s="64"/>
      <c r="AA79" s="64"/>
      <c r="AB79" s="64"/>
      <c r="AC79" s="655"/>
      <c r="AE79" s="18"/>
      <c r="AF79" s="18"/>
      <c r="AG79" s="18"/>
      <c r="AH79" s="20"/>
      <c r="AI79" s="18"/>
      <c r="AJ79" s="33"/>
      <c r="AK79" s="18"/>
      <c r="AL79" s="18"/>
    </row>
    <row r="80" spans="1:40" ht="6" customHeight="1" x14ac:dyDescent="0.2">
      <c r="A80" s="7"/>
      <c r="B80" s="150"/>
      <c r="C80" s="151"/>
      <c r="D80" s="71"/>
      <c r="E80" s="71"/>
      <c r="F80" s="71"/>
      <c r="G80" s="71"/>
      <c r="H80" s="71"/>
      <c r="I80" s="7"/>
      <c r="J80" s="71"/>
      <c r="K80" s="258"/>
      <c r="L80" s="151"/>
      <c r="N80" s="71"/>
      <c r="O80" s="162"/>
      <c r="Q80" s="162"/>
      <c r="R80" s="71"/>
      <c r="S80" s="71"/>
      <c r="T80" s="105"/>
      <c r="U80" s="105"/>
      <c r="V80" s="98"/>
      <c r="W80" s="162"/>
      <c r="X80" s="162"/>
      <c r="Y80" s="162"/>
      <c r="Z80" s="64"/>
      <c r="AA80" s="64"/>
      <c r="AB80" s="64"/>
      <c r="AC80" s="655"/>
      <c r="AD80" s="64"/>
      <c r="AE80" s="18"/>
      <c r="AF80" s="18"/>
      <c r="AG80" s="18"/>
      <c r="AH80" s="20"/>
      <c r="AI80" s="18"/>
      <c r="AJ80" s="33"/>
      <c r="AK80" s="18"/>
      <c r="AL80" s="18"/>
    </row>
    <row r="81" spans="1:40" ht="12.95" customHeight="1" x14ac:dyDescent="0.2">
      <c r="A81" s="422" t="s">
        <v>89</v>
      </c>
      <c r="B81" s="150"/>
      <c r="C81" s="151"/>
      <c r="D81" s="71"/>
      <c r="E81" s="71"/>
      <c r="F81" s="71"/>
      <c r="G81" s="71"/>
      <c r="H81" s="71"/>
      <c r="J81" s="74" t="s">
        <v>22</v>
      </c>
      <c r="K81" s="259"/>
      <c r="L81" s="297"/>
      <c r="N81" s="470">
        <f>IF(Übersicht!K17="+",Übersicht!L17,)</f>
        <v>0</v>
      </c>
      <c r="O81" s="471">
        <f>(N81*60)+R81</f>
        <v>0</v>
      </c>
      <c r="P81" s="472"/>
      <c r="Q81" s="473"/>
      <c r="R81" s="470">
        <f>IF(Übersicht!K17="+",Übersicht!M17,)</f>
        <v>0</v>
      </c>
      <c r="S81" s="464"/>
      <c r="T81" s="105"/>
      <c r="U81" s="105"/>
      <c r="V81" s="98"/>
      <c r="W81" s="162"/>
      <c r="X81" s="298"/>
      <c r="Y81" s="298"/>
      <c r="Z81" s="438"/>
      <c r="AA81" s="64"/>
      <c r="AB81" s="64"/>
      <c r="AC81" s="655"/>
      <c r="AE81" s="18"/>
      <c r="AF81" s="18"/>
      <c r="AG81" s="18"/>
      <c r="AH81" s="20"/>
      <c r="AI81" s="18"/>
      <c r="AJ81" s="33"/>
      <c r="AK81" s="18"/>
      <c r="AL81" s="18"/>
    </row>
    <row r="82" spans="1:40" ht="6" customHeight="1" x14ac:dyDescent="0.2">
      <c r="A82" s="7"/>
      <c r="B82" s="150"/>
      <c r="C82" s="151"/>
      <c r="D82" s="71"/>
      <c r="E82" s="71"/>
      <c r="F82" s="71"/>
      <c r="G82" s="71"/>
      <c r="H82" s="71"/>
      <c r="I82" s="74"/>
      <c r="J82" s="72"/>
      <c r="K82" s="255"/>
      <c r="L82" s="151"/>
      <c r="N82" s="73"/>
      <c r="O82" s="175"/>
      <c r="Q82" s="175"/>
      <c r="R82" s="73"/>
      <c r="S82" s="71"/>
      <c r="T82" s="105"/>
      <c r="U82" s="105"/>
      <c r="V82" s="98"/>
      <c r="W82" s="162"/>
      <c r="X82" s="175"/>
      <c r="Y82" s="175"/>
      <c r="Z82" s="64"/>
      <c r="AA82" s="64"/>
      <c r="AB82" s="64"/>
      <c r="AC82" s="655"/>
      <c r="AD82" s="64"/>
      <c r="AE82" s="18"/>
      <c r="AF82" s="18"/>
      <c r="AG82" s="18"/>
      <c r="AH82" s="20"/>
      <c r="AI82" s="18"/>
      <c r="AJ82" s="33"/>
      <c r="AK82" s="18"/>
      <c r="AL82" s="18"/>
    </row>
    <row r="83" spans="1:40" ht="12.95" customHeight="1" x14ac:dyDescent="0.2">
      <c r="A83" s="422" t="s">
        <v>90</v>
      </c>
      <c r="B83" s="150"/>
      <c r="C83" s="151"/>
      <c r="D83" s="71"/>
      <c r="E83" s="71"/>
      <c r="F83" s="71"/>
      <c r="G83" s="71"/>
      <c r="H83" s="71"/>
      <c r="J83" s="74" t="s">
        <v>22</v>
      </c>
      <c r="K83" s="259"/>
      <c r="L83" s="297"/>
      <c r="N83" s="470">
        <f>IF(Übersicht!K17="-",Übersicht!L17,)</f>
        <v>0</v>
      </c>
      <c r="O83" s="471">
        <f>(N83*60)+R83</f>
        <v>0</v>
      </c>
      <c r="P83" s="472"/>
      <c r="Q83" s="473"/>
      <c r="R83" s="470">
        <f>IF(Übersicht!K17="-",Übersicht!M17,)</f>
        <v>0</v>
      </c>
      <c r="S83" s="465"/>
      <c r="T83" s="105"/>
      <c r="U83" s="105"/>
      <c r="V83" s="98"/>
      <c r="W83" s="162"/>
      <c r="X83" s="298"/>
      <c r="Y83" s="298"/>
      <c r="Z83" s="439"/>
      <c r="AE83" s="18"/>
      <c r="AF83" s="18"/>
      <c r="AG83" s="18"/>
      <c r="AH83" s="20"/>
      <c r="AI83" s="18"/>
      <c r="AJ83" s="33"/>
      <c r="AK83" s="18"/>
      <c r="AL83" s="18"/>
    </row>
    <row r="84" spans="1:40" ht="12.75" x14ac:dyDescent="0.2">
      <c r="A84" s="7"/>
      <c r="B84" s="130"/>
      <c r="C84" s="131"/>
      <c r="D84" s="7"/>
      <c r="E84" s="7"/>
      <c r="F84" s="7"/>
      <c r="G84" s="7"/>
      <c r="H84" s="7"/>
      <c r="J84" s="77"/>
      <c r="K84" s="260"/>
      <c r="L84" s="167"/>
      <c r="M84" s="77"/>
      <c r="N84" s="76"/>
      <c r="O84" s="176"/>
      <c r="Q84" s="176"/>
      <c r="R84" s="76"/>
      <c r="S84" s="7"/>
      <c r="T84" s="112"/>
      <c r="U84" s="112"/>
      <c r="V84" s="99"/>
      <c r="W84" s="190"/>
      <c r="X84" s="176"/>
      <c r="Y84" s="176"/>
      <c r="Z84" s="1"/>
      <c r="AA84" s="489"/>
      <c r="AB84" s="489"/>
      <c r="AC84" s="656"/>
      <c r="AD84" s="490"/>
      <c r="AE84" s="18"/>
      <c r="AF84" s="18"/>
      <c r="AG84" s="18"/>
      <c r="AH84" s="20"/>
      <c r="AI84" s="18"/>
      <c r="AJ84" s="33"/>
      <c r="AK84" s="18"/>
      <c r="AL84" s="18"/>
    </row>
    <row r="85" spans="1:40" s="209" customFormat="1" ht="13.5" hidden="1" customHeight="1" outlineLevel="2" x14ac:dyDescent="0.15">
      <c r="A85" s="213" t="s">
        <v>36</v>
      </c>
      <c r="B85" s="150"/>
      <c r="C85" s="151"/>
      <c r="D85" s="213"/>
      <c r="E85" s="213"/>
      <c r="F85" s="213"/>
      <c r="G85" s="213"/>
      <c r="H85" s="213"/>
      <c r="I85" s="214" t="s">
        <v>22</v>
      </c>
      <c r="J85" s="215"/>
      <c r="K85" s="255"/>
      <c r="L85" s="151"/>
      <c r="N85" s="216"/>
      <c r="O85" s="177">
        <f>IF(AND(R81=0,N81=0),0,O79+O81)</f>
        <v>0</v>
      </c>
      <c r="P85" s="161"/>
      <c r="Q85" s="175"/>
      <c r="R85" s="216"/>
      <c r="S85" s="213"/>
      <c r="T85" s="162"/>
      <c r="U85" s="162"/>
      <c r="V85" s="151"/>
      <c r="W85" s="162"/>
      <c r="X85" s="175"/>
      <c r="Y85" s="175"/>
      <c r="AA85" s="217"/>
      <c r="AC85" s="655"/>
      <c r="AE85" s="144"/>
      <c r="AF85" s="144"/>
      <c r="AG85" s="144"/>
      <c r="AH85" s="219"/>
      <c r="AI85" s="144"/>
      <c r="AJ85" s="220"/>
      <c r="AK85" s="144"/>
      <c r="AL85" s="144"/>
      <c r="AM85" s="161"/>
      <c r="AN85" s="161"/>
    </row>
    <row r="86" spans="1:40" s="209" customFormat="1" ht="13.5" hidden="1" customHeight="1" outlineLevel="2" x14ac:dyDescent="0.15">
      <c r="A86" s="221"/>
      <c r="B86" s="152"/>
      <c r="C86" s="143"/>
      <c r="D86" s="221"/>
      <c r="E86" s="221"/>
      <c r="F86" s="221"/>
      <c r="G86" s="221"/>
      <c r="H86" s="221"/>
      <c r="I86" s="222" t="s">
        <v>22</v>
      </c>
      <c r="J86" s="223" t="s">
        <v>37</v>
      </c>
      <c r="K86" s="261"/>
      <c r="L86" s="143"/>
      <c r="N86" s="223">
        <f>INT(O85/60)</f>
        <v>0</v>
      </c>
      <c r="O86" s="177"/>
      <c r="P86" s="161"/>
      <c r="Q86" s="177"/>
      <c r="R86" s="223">
        <f>MOD(O85,60)</f>
        <v>0</v>
      </c>
      <c r="S86" s="221"/>
      <c r="T86" s="191"/>
      <c r="U86" s="191"/>
      <c r="V86" s="143"/>
      <c r="W86" s="191"/>
      <c r="X86" s="177"/>
      <c r="Y86" s="177"/>
      <c r="AA86" s="217"/>
      <c r="AC86" s="655"/>
      <c r="AE86" s="144"/>
      <c r="AF86" s="144"/>
      <c r="AG86" s="144"/>
      <c r="AH86" s="219"/>
      <c r="AI86" s="144"/>
      <c r="AJ86" s="220"/>
      <c r="AK86" s="144"/>
      <c r="AL86" s="144"/>
      <c r="AM86" s="161"/>
      <c r="AN86" s="161"/>
    </row>
    <row r="87" spans="1:40" s="209" customFormat="1" ht="13.5" hidden="1" customHeight="1" outlineLevel="2" x14ac:dyDescent="0.15">
      <c r="A87" s="213" t="s">
        <v>38</v>
      </c>
      <c r="B87" s="150"/>
      <c r="C87" s="151"/>
      <c r="D87" s="213"/>
      <c r="E87" s="213"/>
      <c r="F87" s="213"/>
      <c r="G87" s="213"/>
      <c r="H87" s="213"/>
      <c r="I87" s="214" t="s">
        <v>22</v>
      </c>
      <c r="J87" s="215"/>
      <c r="K87" s="255"/>
      <c r="L87" s="151"/>
      <c r="N87" s="216"/>
      <c r="O87" s="175">
        <f>IF(AND(R83=0,N83=0),0,O79-O83)</f>
        <v>0</v>
      </c>
      <c r="P87" s="161"/>
      <c r="Q87" s="175"/>
      <c r="R87" s="216"/>
      <c r="S87" s="213"/>
      <c r="T87" s="162"/>
      <c r="U87" s="162"/>
      <c r="V87" s="151"/>
      <c r="W87" s="162"/>
      <c r="X87" s="175"/>
      <c r="Y87" s="175"/>
      <c r="AA87" s="217"/>
      <c r="AC87" s="655"/>
      <c r="AE87" s="144"/>
      <c r="AF87" s="144"/>
      <c r="AG87" s="144"/>
      <c r="AH87" s="219"/>
      <c r="AI87" s="144"/>
      <c r="AJ87" s="220"/>
      <c r="AK87" s="144"/>
      <c r="AL87" s="144"/>
      <c r="AM87" s="161"/>
      <c r="AN87" s="161"/>
    </row>
    <row r="88" spans="1:40" s="209" customFormat="1" ht="13.5" hidden="1" customHeight="1" outlineLevel="2" x14ac:dyDescent="0.15">
      <c r="A88" s="213"/>
      <c r="B88" s="150"/>
      <c r="C88" s="151"/>
      <c r="D88" s="213"/>
      <c r="E88" s="213"/>
      <c r="F88" s="213"/>
      <c r="G88" s="213"/>
      <c r="H88" s="213"/>
      <c r="I88" s="214" t="s">
        <v>22</v>
      </c>
      <c r="J88" s="216" t="s">
        <v>37</v>
      </c>
      <c r="K88" s="255"/>
      <c r="L88" s="151"/>
      <c r="N88" s="367">
        <f>IF(O87&lt;0,INT((O87*(-1))/60),INT(O87/60))</f>
        <v>0</v>
      </c>
      <c r="O88" s="175"/>
      <c r="P88" s="161"/>
      <c r="Q88" s="175"/>
      <c r="R88" s="367">
        <f>IF(O87&lt;0,MOD((O87*(-1)),60),MOD(O87,60))</f>
        <v>0</v>
      </c>
      <c r="S88" s="213"/>
      <c r="T88" s="162"/>
      <c r="U88" s="162"/>
      <c r="V88" s="151"/>
      <c r="W88" s="162"/>
      <c r="X88" s="175"/>
      <c r="Y88" s="175"/>
      <c r="AA88" s="217"/>
      <c r="AC88" s="655"/>
      <c r="AE88" s="144"/>
      <c r="AF88" s="144"/>
      <c r="AG88" s="144"/>
      <c r="AH88" s="219"/>
      <c r="AI88" s="144"/>
      <c r="AJ88" s="220"/>
      <c r="AK88" s="144"/>
      <c r="AL88" s="144"/>
      <c r="AM88" s="161"/>
      <c r="AN88" s="161"/>
    </row>
    <row r="89" spans="1:40" ht="15.75" customHeight="1" collapsed="1" x14ac:dyDescent="0.2">
      <c r="A89" s="7" t="s">
        <v>39</v>
      </c>
      <c r="B89" s="130"/>
      <c r="C89" s="131"/>
      <c r="D89" s="7"/>
      <c r="E89" s="7"/>
      <c r="F89" s="7"/>
      <c r="G89" s="7"/>
      <c r="H89" s="7"/>
      <c r="I89" s="8"/>
      <c r="J89" s="74" t="s">
        <v>22</v>
      </c>
      <c r="K89" s="263"/>
      <c r="L89" s="163"/>
      <c r="M89" s="466"/>
      <c r="N89" s="474">
        <f>IF(AND(M77=" ",AND(COUNTA(N81)=0,COUNTA(N83)=0))," ",IF(O89&lt;0,INT(((O89)*(-1))/60),INT(O89/60)))</f>
        <v>0</v>
      </c>
      <c r="O89" s="471">
        <f>IF(AND(AND(N81=0,R81=0),AND(N83=0,R83=0)),O79,O85+O87)</f>
        <v>0</v>
      </c>
      <c r="P89" s="473"/>
      <c r="Q89" s="471"/>
      <c r="R89" s="474">
        <f>IF(AND(N77=" ",AND(COUNTA(R81)=0,COUNTA(R83)=0))," ",IF(O89&lt;0,MOD(((O89)*(-1)),60),MOD(O89,60)))</f>
        <v>0</v>
      </c>
      <c r="S89" s="7"/>
      <c r="T89" s="112"/>
      <c r="U89" s="112"/>
      <c r="V89" s="99"/>
      <c r="W89" s="190"/>
      <c r="X89" s="192"/>
      <c r="Y89" s="192"/>
      <c r="Z89" s="1"/>
      <c r="AA89" s="67" t="s">
        <v>77</v>
      </c>
      <c r="AB89" s="24"/>
      <c r="AC89" s="657"/>
      <c r="AD89" s="24"/>
      <c r="AE89" s="18"/>
      <c r="AF89" s="18"/>
      <c r="AG89" s="18"/>
      <c r="AH89" s="20"/>
      <c r="AI89" s="18"/>
      <c r="AJ89" s="33"/>
      <c r="AK89" s="18"/>
      <c r="AL89" s="18"/>
    </row>
    <row r="90" spans="1:40" ht="6" customHeight="1" x14ac:dyDescent="0.2">
      <c r="A90" s="7"/>
      <c r="B90" s="130"/>
      <c r="C90" s="131"/>
      <c r="D90" s="7"/>
      <c r="E90" s="7"/>
      <c r="F90" s="7"/>
      <c r="G90" s="7"/>
      <c r="H90" s="7"/>
      <c r="I90" s="74"/>
      <c r="J90" s="75"/>
      <c r="K90" s="262"/>
      <c r="L90" s="131"/>
      <c r="M90" s="64"/>
      <c r="N90" s="73"/>
      <c r="O90" s="175"/>
      <c r="P90" s="161"/>
      <c r="Q90" s="175"/>
      <c r="R90" s="73"/>
      <c r="S90" s="7"/>
      <c r="T90" s="112"/>
      <c r="U90" s="112"/>
      <c r="V90" s="99"/>
      <c r="W90" s="190"/>
      <c r="X90" s="193"/>
      <c r="Y90" s="193"/>
      <c r="Z90" s="1"/>
      <c r="AA90" s="67"/>
      <c r="AB90" s="1"/>
      <c r="AC90" s="658"/>
      <c r="AE90" s="18"/>
      <c r="AF90" s="18"/>
      <c r="AG90" s="18"/>
      <c r="AH90" s="20"/>
      <c r="AI90" s="18"/>
      <c r="AJ90" s="33"/>
      <c r="AK90" s="18"/>
      <c r="AL90" s="18"/>
    </row>
    <row r="91" spans="1:40" ht="12.95" customHeight="1" x14ac:dyDescent="0.2">
      <c r="A91" s="36" t="s">
        <v>93</v>
      </c>
      <c r="B91" s="153"/>
      <c r="C91" s="154"/>
      <c r="D91" s="7"/>
      <c r="E91" s="7"/>
      <c r="F91" s="7"/>
      <c r="G91" s="7"/>
      <c r="H91" s="7"/>
      <c r="J91" s="74" t="s">
        <v>22</v>
      </c>
      <c r="K91" s="263"/>
      <c r="L91" s="163"/>
      <c r="M91" s="64"/>
      <c r="N91" s="474">
        <f>R77</f>
        <v>0</v>
      </c>
      <c r="O91" s="471">
        <f>V75</f>
        <v>0</v>
      </c>
      <c r="P91" s="475"/>
      <c r="Q91" s="471"/>
      <c r="R91" s="474">
        <f>S77</f>
        <v>0</v>
      </c>
      <c r="S91" s="7"/>
      <c r="T91" s="112"/>
      <c r="U91" s="112"/>
      <c r="V91" s="99"/>
      <c r="W91" s="190"/>
      <c r="X91" s="192"/>
      <c r="Y91" s="192"/>
      <c r="Z91" s="1"/>
      <c r="AA91" s="1"/>
      <c r="AB91" s="1"/>
      <c r="AC91" s="658"/>
      <c r="AE91" s="18"/>
      <c r="AF91" s="18"/>
      <c r="AG91" s="18"/>
      <c r="AH91" s="20"/>
      <c r="AI91" s="18"/>
      <c r="AJ91" s="33"/>
      <c r="AK91" s="18"/>
      <c r="AL91" s="18"/>
    </row>
    <row r="92" spans="1:40" ht="12.95" customHeight="1" x14ac:dyDescent="0.2">
      <c r="A92" s="59" t="s">
        <v>40</v>
      </c>
      <c r="D92" s="1"/>
      <c r="E92" s="1"/>
      <c r="F92" s="1"/>
      <c r="G92" s="1"/>
      <c r="H92" s="1"/>
      <c r="J92" s="35"/>
      <c r="K92" s="264"/>
      <c r="L92" s="155"/>
      <c r="M92" s="123"/>
      <c r="N92" s="124"/>
      <c r="O92" s="180"/>
      <c r="P92" s="161"/>
      <c r="Q92" s="180"/>
      <c r="R92" s="124"/>
      <c r="S92" s="1"/>
      <c r="T92" s="113"/>
      <c r="U92" s="113"/>
      <c r="V92" s="97"/>
      <c r="W92" s="194"/>
      <c r="X92" s="195"/>
      <c r="Y92" s="195"/>
      <c r="Z92" s="1"/>
      <c r="AA92" s="778"/>
      <c r="AB92" s="778"/>
      <c r="AC92" s="659"/>
      <c r="AD92" s="479"/>
      <c r="AE92" s="18"/>
      <c r="AF92" s="18"/>
      <c r="AG92" s="18"/>
      <c r="AH92" s="20"/>
      <c r="AI92" s="18"/>
      <c r="AJ92" s="33"/>
      <c r="AK92" s="18"/>
      <c r="AL92" s="18"/>
    </row>
    <row r="93" spans="1:40" s="198" customFormat="1" ht="12.95" hidden="1" customHeight="1" outlineLevel="2" x14ac:dyDescent="0.2">
      <c r="A93" s="224"/>
      <c r="B93" s="128"/>
      <c r="C93" s="129"/>
      <c r="D93" s="224"/>
      <c r="E93" s="224"/>
      <c r="F93" s="224"/>
      <c r="G93" s="224"/>
      <c r="H93" s="224"/>
      <c r="I93" s="225"/>
      <c r="J93" s="226" t="str">
        <f>IF(AND(R89&lt;=R91,N89&lt;N91),"-",IF(AND(R89&lt;R91,N89&gt;=N91),"-",IF(AND(R89=R91,N89=N91)," ","+")))</f>
        <v xml:space="preserve"> </v>
      </c>
      <c r="K93" s="265"/>
      <c r="L93" s="129"/>
      <c r="M93" s="209"/>
      <c r="N93" s="218">
        <f>IF(O93&lt;0,INT((O93*(-1))/60),INT(O93/60))</f>
        <v>0</v>
      </c>
      <c r="O93" s="181">
        <f>O89-O91</f>
        <v>0</v>
      </c>
      <c r="P93" s="161"/>
      <c r="Q93" s="181"/>
      <c r="R93" s="218">
        <f>IF(O93&lt;0,MOD((O93*(-1)),60),MOD(O93,60))</f>
        <v>0</v>
      </c>
      <c r="S93" s="224"/>
      <c r="T93" s="194"/>
      <c r="U93" s="194"/>
      <c r="V93" s="129"/>
      <c r="W93" s="194"/>
      <c r="X93" s="196"/>
      <c r="Y93" s="196"/>
      <c r="Z93" s="224"/>
      <c r="AA93" s="227"/>
      <c r="AB93" s="227"/>
      <c r="AC93" s="660"/>
      <c r="AD93" s="227"/>
      <c r="AE93" s="203"/>
      <c r="AF93" s="203"/>
      <c r="AG93" s="203"/>
      <c r="AH93" s="204"/>
      <c r="AI93" s="203"/>
      <c r="AJ93" s="228"/>
      <c r="AK93" s="203"/>
      <c r="AL93" s="203"/>
      <c r="AM93" s="146"/>
      <c r="AN93" s="146"/>
    </row>
    <row r="94" spans="1:40" ht="15" customHeight="1" collapsed="1" thickBot="1" x14ac:dyDescent="0.25">
      <c r="A94" s="7" t="s">
        <v>41</v>
      </c>
      <c r="B94" s="130"/>
      <c r="C94" s="131"/>
      <c r="D94" s="7"/>
      <c r="E94" s="7"/>
      <c r="F94" s="7"/>
      <c r="G94" s="7"/>
      <c r="H94" s="7"/>
      <c r="J94" s="78" t="s">
        <v>22</v>
      </c>
      <c r="K94" s="266"/>
      <c r="L94" s="164"/>
      <c r="M94" s="125" t="str">
        <f>IF(AND(N94=" ",R94=" ")," ",IF(O93=0,"",IF(O93&lt;0,"-","+")))</f>
        <v/>
      </c>
      <c r="N94" s="468">
        <f>IF(AND(N89=" ",N91=" ")," ",IF(O93&lt;0,INT((O93*(-1))/60),INT(O93/60)))</f>
        <v>0</v>
      </c>
      <c r="O94" s="469"/>
      <c r="P94" s="467"/>
      <c r="Q94" s="469"/>
      <c r="R94" s="468">
        <f>IF(AND(R89=" ",R91=" ")," ",IF(O93&lt;0,MOD((O93*(-1)),60),MOD(O93,60)))</f>
        <v>0</v>
      </c>
      <c r="S94" s="7"/>
      <c r="T94" s="112"/>
      <c r="U94" s="112"/>
      <c r="V94" s="99"/>
      <c r="W94" s="190"/>
      <c r="X94" s="197"/>
      <c r="Y94" s="197"/>
      <c r="Z94" s="1"/>
      <c r="AA94" s="67" t="s">
        <v>78</v>
      </c>
      <c r="AC94" s="661"/>
      <c r="AE94" s="18"/>
      <c r="AF94" s="18"/>
      <c r="AG94" s="18"/>
      <c r="AH94" s="20"/>
      <c r="AI94" s="18"/>
      <c r="AJ94" s="33"/>
      <c r="AK94" s="18"/>
      <c r="AL94" s="18"/>
    </row>
    <row r="95" spans="1:40" ht="12.95" customHeight="1" thickTop="1" x14ac:dyDescent="0.2">
      <c r="A95" s="34"/>
      <c r="B95" s="155"/>
      <c r="C95" s="156"/>
      <c r="D95" s="37"/>
      <c r="E95" s="37"/>
      <c r="F95" s="37"/>
      <c r="G95" s="37"/>
      <c r="H95" s="37"/>
      <c r="I95" s="37"/>
      <c r="J95" s="37"/>
      <c r="K95" s="267"/>
      <c r="L95" s="156"/>
      <c r="M95" s="37"/>
      <c r="N95" s="37"/>
      <c r="O95" s="165"/>
      <c r="P95" s="165"/>
      <c r="Q95" s="165"/>
      <c r="R95" s="37"/>
      <c r="S95" s="37"/>
      <c r="T95" s="106"/>
      <c r="U95" s="106"/>
      <c r="V95" s="114"/>
      <c r="W95" s="165"/>
      <c r="X95" s="165"/>
      <c r="Y95" s="165"/>
      <c r="Z95" s="37"/>
      <c r="AA95" s="37"/>
      <c r="AB95" s="37"/>
      <c r="AC95" s="662"/>
      <c r="AD95" s="34"/>
      <c r="AE95" s="18"/>
      <c r="AF95" s="18"/>
      <c r="AG95" s="18"/>
      <c r="AH95" s="20"/>
      <c r="AI95" s="18"/>
      <c r="AJ95" s="33"/>
      <c r="AK95" s="18"/>
      <c r="AL95" s="18"/>
    </row>
    <row r="96" spans="1:40" s="122" customFormat="1" ht="13.5" customHeight="1" x14ac:dyDescent="0.2">
      <c r="A96" s="406" t="s">
        <v>144</v>
      </c>
      <c r="B96" s="128"/>
      <c r="C96" s="129"/>
      <c r="K96" s="407"/>
      <c r="L96" s="129"/>
      <c r="O96" s="408"/>
      <c r="P96" s="408"/>
      <c r="Q96" s="408"/>
      <c r="T96" s="409"/>
      <c r="U96" s="409"/>
      <c r="V96" s="107"/>
      <c r="W96" s="408"/>
      <c r="X96" s="408"/>
      <c r="Y96" s="408"/>
      <c r="AC96" s="648"/>
      <c r="AD96" s="86"/>
      <c r="AE96" s="83"/>
      <c r="AF96" s="83"/>
      <c r="AG96" s="83"/>
      <c r="AH96" s="84"/>
      <c r="AI96" s="83"/>
      <c r="AJ96" s="33"/>
      <c r="AK96" s="83"/>
      <c r="AL96" s="83"/>
      <c r="AM96" s="410"/>
      <c r="AN96" s="410"/>
    </row>
    <row r="97" spans="1:40" s="413" customFormat="1" ht="11.25" x14ac:dyDescent="0.15">
      <c r="A97" s="68" t="s">
        <v>94</v>
      </c>
      <c r="B97" s="411"/>
      <c r="C97" s="412"/>
      <c r="K97" s="414"/>
      <c r="L97" s="412"/>
      <c r="O97" s="415"/>
      <c r="P97" s="415"/>
      <c r="Q97" s="415"/>
      <c r="T97" s="416"/>
      <c r="U97" s="416"/>
      <c r="V97" s="417"/>
      <c r="W97" s="415"/>
      <c r="X97" s="415"/>
      <c r="Y97" s="415"/>
      <c r="AC97" s="663"/>
      <c r="AD97" s="64"/>
      <c r="AE97" s="418"/>
      <c r="AF97" s="418"/>
      <c r="AG97" s="418"/>
      <c r="AH97" s="419"/>
      <c r="AI97" s="418"/>
      <c r="AJ97" s="420"/>
      <c r="AK97" s="418"/>
      <c r="AL97" s="418"/>
      <c r="AM97" s="421"/>
      <c r="AN97" s="421"/>
    </row>
    <row r="98" spans="1:40" ht="15" customHeight="1" x14ac:dyDescent="0.2">
      <c r="D98" s="481"/>
      <c r="AE98" s="18"/>
      <c r="AF98" s="18"/>
      <c r="AG98" s="18"/>
      <c r="AH98" s="20"/>
      <c r="AI98" s="18"/>
      <c r="AJ98" s="33"/>
      <c r="AK98" s="18"/>
      <c r="AL98" s="18"/>
    </row>
    <row r="99" spans="1:40" ht="12.95" customHeight="1" x14ac:dyDescent="0.2">
      <c r="E99" s="484">
        <f>COUNTIF(E15:E71,"U")</f>
        <v>0</v>
      </c>
      <c r="F99" s="485" t="s">
        <v>115</v>
      </c>
      <c r="G99" s="485"/>
      <c r="H99" s="486"/>
      <c r="AE99" s="18"/>
      <c r="AF99" s="18"/>
      <c r="AG99" s="18"/>
      <c r="AH99" s="20"/>
      <c r="AI99" s="18"/>
      <c r="AJ99" s="33"/>
      <c r="AK99" s="18"/>
      <c r="AL99" s="18"/>
    </row>
    <row r="100" spans="1:40" ht="12.95" customHeight="1" x14ac:dyDescent="0.2">
      <c r="E100" s="487">
        <f>COUNTIF(E15:E71,"K")</f>
        <v>0</v>
      </c>
      <c r="F100" s="208" t="s">
        <v>122</v>
      </c>
      <c r="G100" s="208"/>
      <c r="H100" s="488"/>
      <c r="AE100" s="18"/>
      <c r="AF100" s="18"/>
      <c r="AG100" s="18"/>
      <c r="AH100" s="20"/>
    </row>
    <row r="101" spans="1:40" ht="12.95" customHeight="1" x14ac:dyDescent="0.2">
      <c r="E101" s="487">
        <f>COUNTIF(E15:E71,"B")</f>
        <v>0</v>
      </c>
      <c r="F101" s="208" t="s">
        <v>122</v>
      </c>
      <c r="G101" s="208"/>
      <c r="H101" s="488"/>
      <c r="AH101" s="38"/>
    </row>
    <row r="102" spans="1:40" ht="12.95" customHeight="1" x14ac:dyDescent="0.2">
      <c r="AE102" s="17"/>
      <c r="AF102" s="18"/>
      <c r="AG102" s="18"/>
      <c r="AH102" s="20"/>
    </row>
    <row r="103" spans="1:40" ht="12.95" customHeight="1" x14ac:dyDescent="0.2">
      <c r="AE103" s="17"/>
      <c r="AF103" s="18"/>
      <c r="AG103" s="18"/>
      <c r="AH103" s="20"/>
    </row>
    <row r="104" spans="1:40" ht="12.95" customHeight="1" x14ac:dyDescent="0.2">
      <c r="AE104" s="17"/>
      <c r="AF104" s="39" t="s">
        <v>42</v>
      </c>
      <c r="AG104" s="18"/>
      <c r="AH104" s="20"/>
      <c r="AJ104" s="6" t="s">
        <v>43</v>
      </c>
      <c r="AL104" s="3" t="s">
        <v>44</v>
      </c>
    </row>
    <row r="105" spans="1:40" ht="12.95" customHeight="1" x14ac:dyDescent="0.2">
      <c r="AE105" s="17"/>
      <c r="AF105" s="40" t="s">
        <v>45</v>
      </c>
      <c r="AG105" s="32"/>
      <c r="AH105" s="31" t="s">
        <v>46</v>
      </c>
      <c r="AJ105" s="41"/>
      <c r="AK105" s="42"/>
      <c r="AL105" s="4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449"/>
      <c r="AD106" s="2"/>
      <c r="AE106" s="43"/>
      <c r="AF106" s="44">
        <f>J5</f>
        <v>2018</v>
      </c>
      <c r="AG106" s="45"/>
      <c r="AH106" s="46"/>
      <c r="AJ106" s="6" t="s">
        <v>47</v>
      </c>
      <c r="AK106" s="3">
        <v>4</v>
      </c>
      <c r="AL106" s="3">
        <v>30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449"/>
      <c r="AD107" s="2"/>
      <c r="AE107" s="47">
        <v>1</v>
      </c>
      <c r="AF107" s="47">
        <v>1</v>
      </c>
      <c r="AG107" s="3">
        <f>DATE(AF106,AF107,AE107)</f>
        <v>43101</v>
      </c>
      <c r="AH107" s="38">
        <f t="shared" ref="AH107:AH118" si="119">WEEKDAY(AG107)</f>
        <v>2</v>
      </c>
      <c r="AJ107" s="6" t="s">
        <v>48</v>
      </c>
      <c r="AK107" s="3">
        <v>8</v>
      </c>
      <c r="AL107" s="3">
        <v>31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449"/>
      <c r="AD108" s="2"/>
      <c r="AE108" s="47">
        <v>1</v>
      </c>
      <c r="AF108" s="47">
        <v>2</v>
      </c>
      <c r="AG108" s="3">
        <f>DATE(AF106,AF108,AE108)</f>
        <v>43132</v>
      </c>
      <c r="AH108" s="38">
        <f t="shared" si="119"/>
        <v>5</v>
      </c>
      <c r="AJ108" s="6" t="s">
        <v>49</v>
      </c>
      <c r="AK108" s="3">
        <v>12</v>
      </c>
      <c r="AL108" s="3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449"/>
      <c r="AD109" s="2"/>
      <c r="AE109" s="3">
        <v>1</v>
      </c>
      <c r="AF109" s="3">
        <v>3</v>
      </c>
      <c r="AG109" s="3">
        <f>DATE(AF106,AF109,AE109)</f>
        <v>43160</v>
      </c>
      <c r="AH109" s="38">
        <f t="shared" si="119"/>
        <v>5</v>
      </c>
      <c r="AJ109" s="6" t="s">
        <v>50</v>
      </c>
      <c r="AK109" s="3">
        <v>2</v>
      </c>
      <c r="AL109" s="3">
        <f>IF(AF106=2012,29,IF(AF106=2016,29,IF(AF106=2020,29,IF(AF106=2024,29,IF(AF106=2028,29,IF(AF106=2032,29,IF(AF106=2036,29,28)))))))</f>
        <v>28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449"/>
      <c r="AD110" s="2"/>
      <c r="AE110" s="3">
        <v>1</v>
      </c>
      <c r="AF110" s="3">
        <v>4</v>
      </c>
      <c r="AG110" s="3">
        <f>DATE(AF106,AF110,AE110)</f>
        <v>43191</v>
      </c>
      <c r="AH110" s="38">
        <f t="shared" si="119"/>
        <v>1</v>
      </c>
      <c r="AJ110" s="6" t="s">
        <v>51</v>
      </c>
      <c r="AK110" s="3">
        <v>1</v>
      </c>
      <c r="AL110" s="3">
        <v>31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449"/>
      <c r="AD111" s="2"/>
      <c r="AE111" s="3">
        <v>1</v>
      </c>
      <c r="AF111" s="3">
        <v>5</v>
      </c>
      <c r="AG111" s="3">
        <f>DATE(AF106,AF111,AE111)</f>
        <v>43221</v>
      </c>
      <c r="AH111" s="38">
        <f t="shared" si="119"/>
        <v>3</v>
      </c>
      <c r="AJ111" s="6" t="s">
        <v>52</v>
      </c>
      <c r="AK111" s="3">
        <v>7</v>
      </c>
      <c r="AL111" s="3">
        <v>31</v>
      </c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449"/>
      <c r="AD112" s="2"/>
      <c r="AE112" s="3">
        <v>1</v>
      </c>
      <c r="AF112" s="3">
        <v>6</v>
      </c>
      <c r="AG112" s="3">
        <f>DATE(AF106,AF112,AE112)</f>
        <v>43252</v>
      </c>
      <c r="AH112" s="38">
        <f t="shared" si="119"/>
        <v>6</v>
      </c>
      <c r="AJ112" s="6" t="s">
        <v>53</v>
      </c>
      <c r="AK112" s="3">
        <v>6</v>
      </c>
      <c r="AL112" s="3">
        <v>30</v>
      </c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449"/>
      <c r="AD113" s="2"/>
      <c r="AE113" s="3">
        <v>1</v>
      </c>
      <c r="AF113" s="3">
        <v>7</v>
      </c>
      <c r="AG113" s="3">
        <f>DATE(AF106,AF113,AE113)</f>
        <v>43282</v>
      </c>
      <c r="AH113" s="38">
        <f t="shared" si="119"/>
        <v>1</v>
      </c>
      <c r="AJ113" s="6" t="s">
        <v>54</v>
      </c>
      <c r="AK113" s="3">
        <v>5</v>
      </c>
      <c r="AL113" s="3">
        <v>31</v>
      </c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449"/>
      <c r="AD114" s="2"/>
      <c r="AE114" s="3">
        <v>1</v>
      </c>
      <c r="AF114" s="48">
        <v>8</v>
      </c>
      <c r="AG114" s="3">
        <f>DATE(AF106,AF114,AE114)</f>
        <v>43313</v>
      </c>
      <c r="AH114" s="38">
        <f t="shared" si="119"/>
        <v>4</v>
      </c>
      <c r="AJ114" s="6" t="s">
        <v>55</v>
      </c>
      <c r="AK114" s="3">
        <v>3</v>
      </c>
      <c r="AL114" s="3">
        <v>31</v>
      </c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449"/>
      <c r="AD115" s="2"/>
      <c r="AE115" s="3">
        <v>1</v>
      </c>
      <c r="AF115" s="3">
        <v>9</v>
      </c>
      <c r="AG115" s="3">
        <f>DATE(AF106,AF115,AE115)</f>
        <v>43344</v>
      </c>
      <c r="AH115" s="38">
        <f t="shared" si="119"/>
        <v>7</v>
      </c>
      <c r="AJ115" s="6" t="s">
        <v>56</v>
      </c>
      <c r="AK115" s="3">
        <v>11</v>
      </c>
      <c r="AL115" s="3">
        <v>30</v>
      </c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449"/>
      <c r="AD116" s="2"/>
      <c r="AE116" s="3">
        <v>1</v>
      </c>
      <c r="AF116" s="3">
        <v>10</v>
      </c>
      <c r="AG116" s="3">
        <f>DATE(AF106,AF116,AE116)</f>
        <v>43374</v>
      </c>
      <c r="AH116" s="38">
        <f t="shared" si="119"/>
        <v>2</v>
      </c>
      <c r="AJ116" s="6" t="s">
        <v>57</v>
      </c>
      <c r="AK116" s="3">
        <v>10</v>
      </c>
      <c r="AL116" s="3">
        <v>31</v>
      </c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449"/>
      <c r="AD117" s="2"/>
      <c r="AE117" s="3">
        <v>1</v>
      </c>
      <c r="AF117" s="49">
        <v>11</v>
      </c>
      <c r="AG117" s="3">
        <f>DATE(AF106,AF117,AE117)</f>
        <v>43405</v>
      </c>
      <c r="AH117" s="38">
        <f t="shared" si="119"/>
        <v>5</v>
      </c>
      <c r="AJ117" s="6" t="s">
        <v>58</v>
      </c>
      <c r="AK117" s="3">
        <v>9</v>
      </c>
      <c r="AL117" s="42">
        <v>30</v>
      </c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449"/>
      <c r="AD118" s="2"/>
      <c r="AE118" s="3">
        <v>1</v>
      </c>
      <c r="AF118" s="3">
        <v>12</v>
      </c>
      <c r="AG118" s="3">
        <f>DATE(AF106,AF118,AE118)</f>
        <v>43435</v>
      </c>
      <c r="AH118" s="38">
        <f t="shared" si="119"/>
        <v>7</v>
      </c>
      <c r="AL118" s="3">
        <f>SUM(AL106:AL117)</f>
        <v>365</v>
      </c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449"/>
      <c r="AD119" s="2"/>
      <c r="AE119" s="17"/>
      <c r="AF119" s="18"/>
      <c r="AG119" s="18"/>
      <c r="AH119" s="20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449"/>
      <c r="AD120" s="2"/>
      <c r="AE120" s="17"/>
      <c r="AF120" s="18"/>
      <c r="AG120" s="18"/>
      <c r="AH120" s="20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449"/>
      <c r="AD121" s="2"/>
      <c r="AE121" s="17"/>
      <c r="AF121" s="18"/>
      <c r="AG121" s="18"/>
      <c r="AH121" s="20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449"/>
      <c r="AD122" s="2"/>
      <c r="AE122" s="17"/>
      <c r="AF122" s="18"/>
      <c r="AG122" s="18"/>
      <c r="AH122" s="20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449"/>
      <c r="AD123" s="2"/>
      <c r="AE123" s="17"/>
      <c r="AF123" s="18"/>
      <c r="AG123" s="18"/>
      <c r="AH123" s="20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449"/>
      <c r="AD124" s="2"/>
      <c r="AE124" s="17"/>
      <c r="AF124" s="18"/>
      <c r="AG124" s="18"/>
      <c r="AH124" s="20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449"/>
      <c r="AD125" s="2"/>
      <c r="AE125" s="17"/>
      <c r="AF125" s="18"/>
      <c r="AG125" s="18"/>
      <c r="AH125" s="20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449"/>
      <c r="AD126" s="2"/>
      <c r="AE126" s="17"/>
      <c r="AF126" s="18"/>
      <c r="AG126" s="18"/>
      <c r="AH126" s="20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449"/>
      <c r="AD127" s="2"/>
      <c r="AE127" s="17"/>
      <c r="AF127" s="18"/>
      <c r="AG127" s="18"/>
      <c r="AH127" s="20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449"/>
      <c r="AD128" s="2"/>
      <c r="AE128" s="17"/>
      <c r="AF128" s="18"/>
      <c r="AG128" s="18"/>
      <c r="AH128" s="20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449"/>
      <c r="AD129" s="2"/>
      <c r="AE129" s="17"/>
      <c r="AF129" s="18"/>
      <c r="AG129" s="18"/>
      <c r="AH129" s="20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449"/>
      <c r="AD130" s="2"/>
      <c r="AE130" s="17"/>
      <c r="AF130" s="18"/>
      <c r="AG130" s="18"/>
      <c r="AH130" s="20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449"/>
      <c r="AD131" s="2"/>
      <c r="AE131" s="17"/>
      <c r="AF131" s="18"/>
      <c r="AG131" s="18"/>
      <c r="AH131" s="20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449"/>
      <c r="AD132" s="2"/>
      <c r="AE132" s="17"/>
      <c r="AF132" s="18"/>
      <c r="AG132" s="18"/>
      <c r="AH132" s="20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449"/>
      <c r="AD133" s="2"/>
      <c r="AE133" s="17"/>
      <c r="AF133" s="18"/>
      <c r="AG133" s="18"/>
      <c r="AH133" s="20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449"/>
      <c r="AD134" s="2"/>
      <c r="AE134" s="17"/>
      <c r="AF134" s="18"/>
      <c r="AG134" s="18"/>
      <c r="AH134" s="20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449"/>
      <c r="AD135" s="2"/>
      <c r="AE135" s="17"/>
      <c r="AF135" s="18"/>
      <c r="AG135" s="18"/>
      <c r="AH135" s="20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449"/>
      <c r="AD136" s="2"/>
      <c r="AE136" s="17"/>
      <c r="AF136" s="18"/>
      <c r="AG136" s="18"/>
      <c r="AH136" s="20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449"/>
      <c r="AD137" s="2"/>
      <c r="AE137" s="17"/>
      <c r="AF137" s="18"/>
      <c r="AG137" s="18"/>
      <c r="AH137" s="20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449"/>
      <c r="AD138" s="2"/>
      <c r="AE138" s="17"/>
      <c r="AF138" s="18"/>
      <c r="AG138" s="18"/>
      <c r="AH138" s="20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449"/>
      <c r="AD139" s="2"/>
      <c r="AE139" s="17"/>
      <c r="AF139" s="18"/>
      <c r="AG139" s="18"/>
      <c r="AH139" s="20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449"/>
      <c r="AD140" s="2"/>
      <c r="AE140" s="17"/>
      <c r="AF140" s="18"/>
      <c r="AG140" s="18"/>
      <c r="AH140" s="20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449"/>
      <c r="AD141" s="2"/>
      <c r="AE141" s="17"/>
      <c r="AF141" s="18"/>
      <c r="AG141" s="18"/>
      <c r="AH141" s="20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449"/>
      <c r="AD142" s="2"/>
      <c r="AE142" s="17"/>
      <c r="AF142" s="18"/>
      <c r="AG142" s="18"/>
      <c r="AH142" s="20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449"/>
      <c r="AD143" s="2"/>
      <c r="AE143" s="17"/>
      <c r="AF143" s="18"/>
      <c r="AG143" s="18"/>
      <c r="AH143" s="20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449"/>
      <c r="AD144" s="2"/>
      <c r="AE144" s="17"/>
      <c r="AF144" s="18"/>
      <c r="AG144" s="18"/>
      <c r="AH144" s="20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449"/>
      <c r="AD145" s="2"/>
      <c r="AE145" s="17"/>
      <c r="AF145" s="18"/>
      <c r="AG145" s="18"/>
      <c r="AH145" s="20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449"/>
      <c r="AD146" s="2"/>
      <c r="AE146" s="17"/>
      <c r="AF146" s="18"/>
      <c r="AG146" s="18"/>
      <c r="AH146" s="20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449"/>
      <c r="AD147" s="2"/>
      <c r="AE147" s="17"/>
      <c r="AF147" s="18"/>
      <c r="AG147" s="18"/>
      <c r="AH147" s="20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449"/>
      <c r="AD148" s="2"/>
      <c r="AE148" s="17"/>
      <c r="AF148" s="18"/>
      <c r="AG148" s="18"/>
      <c r="AH148" s="20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449"/>
      <c r="AD149" s="2"/>
      <c r="AE149" s="17"/>
      <c r="AF149" s="18"/>
      <c r="AG149" s="18"/>
      <c r="AH149" s="20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449"/>
      <c r="AD150" s="2"/>
      <c r="AE150" s="17"/>
      <c r="AF150" s="18"/>
      <c r="AG150" s="18"/>
      <c r="AH150" s="20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449"/>
      <c r="AD151" s="2"/>
      <c r="AE151" s="17"/>
      <c r="AF151" s="18"/>
      <c r="AG151" s="18"/>
      <c r="AH151" s="20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449"/>
      <c r="AD152" s="2"/>
      <c r="AE152" s="17"/>
      <c r="AF152" s="18"/>
      <c r="AG152" s="18"/>
      <c r="AH152" s="20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449"/>
      <c r="AD153" s="2"/>
      <c r="AE153" s="17"/>
      <c r="AF153" s="18"/>
      <c r="AG153" s="18"/>
      <c r="AH153" s="20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449"/>
      <c r="AD154" s="2"/>
      <c r="AE154" s="17"/>
      <c r="AF154" s="18"/>
      <c r="AG154" s="18"/>
      <c r="AH154" s="20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449"/>
      <c r="AD155" s="2"/>
      <c r="AE155" s="17"/>
      <c r="AF155" s="18"/>
      <c r="AG155" s="18"/>
      <c r="AH155" s="20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449"/>
      <c r="AD156" s="2"/>
      <c r="AE156" s="17"/>
      <c r="AF156" s="18"/>
      <c r="AG156" s="18"/>
      <c r="AH156" s="20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449"/>
      <c r="AD157" s="2"/>
      <c r="AE157" s="17"/>
      <c r="AF157" s="18"/>
      <c r="AG157" s="18"/>
      <c r="AH157" s="20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449"/>
      <c r="AD158" s="2"/>
      <c r="AE158" s="17"/>
      <c r="AF158" s="18"/>
      <c r="AG158" s="18"/>
      <c r="AH158" s="20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449"/>
      <c r="AD159" s="2"/>
      <c r="AE159" s="17"/>
      <c r="AF159" s="18"/>
      <c r="AG159" s="18"/>
      <c r="AH159" s="20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449"/>
      <c r="AD160" s="2"/>
      <c r="AE160" s="17"/>
      <c r="AF160" s="18"/>
      <c r="AG160" s="18"/>
      <c r="AH160" s="20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449"/>
      <c r="AD161" s="2"/>
      <c r="AE161" s="17"/>
      <c r="AF161" s="18"/>
      <c r="AG161" s="18"/>
      <c r="AH161" s="20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449"/>
      <c r="AD162" s="2"/>
      <c r="AE162" s="17"/>
      <c r="AF162" s="18"/>
      <c r="AG162" s="18"/>
      <c r="AH162" s="20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449"/>
      <c r="AD163" s="2"/>
      <c r="AE163" s="17"/>
      <c r="AF163" s="18"/>
      <c r="AG163" s="18"/>
      <c r="AH163" s="20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449"/>
      <c r="AD164" s="2"/>
      <c r="AE164" s="17"/>
      <c r="AF164" s="18"/>
      <c r="AG164" s="18"/>
      <c r="AH164" s="20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449"/>
      <c r="AD165" s="2"/>
      <c r="AE165" s="17"/>
      <c r="AF165" s="18"/>
      <c r="AG165" s="18"/>
      <c r="AH165" s="20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449"/>
      <c r="AD166" s="2"/>
      <c r="AE166" s="17"/>
      <c r="AF166" s="18"/>
      <c r="AG166" s="18"/>
      <c r="AH166" s="20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449"/>
      <c r="AD167" s="2"/>
      <c r="AE167" s="17"/>
      <c r="AF167" s="18"/>
      <c r="AG167" s="18"/>
      <c r="AH167" s="20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449"/>
      <c r="AD168" s="2"/>
      <c r="AE168" s="17"/>
      <c r="AF168" s="18"/>
      <c r="AG168" s="18"/>
      <c r="AH168" s="20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449"/>
      <c r="AD169" s="2"/>
      <c r="AE169" s="17"/>
      <c r="AF169" s="18"/>
      <c r="AG169" s="18"/>
      <c r="AH169" s="20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449"/>
      <c r="AD170" s="2"/>
      <c r="AE170" s="17"/>
      <c r="AF170" s="18"/>
      <c r="AG170" s="18"/>
      <c r="AH170" s="20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449"/>
      <c r="AD171" s="2"/>
      <c r="AE171" s="17"/>
      <c r="AF171" s="18"/>
      <c r="AG171" s="18"/>
      <c r="AH171" s="20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449"/>
      <c r="AD172" s="2"/>
      <c r="AE172" s="17"/>
      <c r="AF172" s="18"/>
      <c r="AG172" s="18"/>
      <c r="AH172" s="20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449"/>
      <c r="AD173" s="2"/>
      <c r="AE173" s="17"/>
      <c r="AF173" s="18"/>
      <c r="AG173" s="18"/>
      <c r="AH173" s="20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449"/>
      <c r="AD174" s="2"/>
      <c r="AE174" s="17"/>
      <c r="AF174" s="18"/>
      <c r="AG174" s="18"/>
      <c r="AH174" s="20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449"/>
      <c r="AD175" s="2"/>
      <c r="AE175" s="17"/>
      <c r="AF175" s="18"/>
      <c r="AG175" s="18"/>
      <c r="AH175" s="20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449"/>
      <c r="AD176" s="2"/>
      <c r="AE176" s="17"/>
      <c r="AF176" s="18"/>
      <c r="AG176" s="18"/>
      <c r="AH176" s="20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449"/>
      <c r="AD177" s="2"/>
      <c r="AE177" s="17"/>
      <c r="AF177" s="18"/>
      <c r="AG177" s="18"/>
      <c r="AH177" s="20"/>
      <c r="AI177" s="2"/>
      <c r="AJ177" s="2"/>
      <c r="AK177" s="2"/>
      <c r="AL177" s="2"/>
      <c r="AM177" s="2"/>
      <c r="AN177" s="2"/>
    </row>
    <row r="178" spans="1:40" ht="12.95" customHeight="1" x14ac:dyDescent="0.2">
      <c r="A178" s="2"/>
      <c r="B178" s="2"/>
      <c r="C178" s="2"/>
      <c r="K178" s="2"/>
      <c r="L178" s="2"/>
      <c r="O178" s="2"/>
      <c r="P178" s="2"/>
      <c r="Q178" s="2"/>
      <c r="T178" s="2"/>
      <c r="U178" s="2"/>
      <c r="V178" s="2"/>
      <c r="W178" s="2"/>
      <c r="X178" s="2"/>
      <c r="Y178" s="2"/>
      <c r="AC178" s="449"/>
      <c r="AD178" s="2"/>
      <c r="AE178" s="17"/>
      <c r="AF178" s="18"/>
      <c r="AG178" s="18"/>
      <c r="AH178" s="20"/>
      <c r="AI178" s="2"/>
      <c r="AJ178" s="2"/>
      <c r="AK178" s="2"/>
      <c r="AL178" s="2"/>
      <c r="AM178" s="2"/>
      <c r="AN178" s="2"/>
    </row>
    <row r="179" spans="1:40" ht="12.95" customHeight="1" x14ac:dyDescent="0.2">
      <c r="A179" s="2"/>
      <c r="B179" s="2"/>
      <c r="C179" s="2"/>
      <c r="K179" s="2"/>
      <c r="L179" s="2"/>
      <c r="O179" s="2"/>
      <c r="P179" s="2"/>
      <c r="Q179" s="2"/>
      <c r="T179" s="2"/>
      <c r="U179" s="2"/>
      <c r="V179" s="2"/>
      <c r="W179" s="2"/>
      <c r="X179" s="2"/>
      <c r="Y179" s="2"/>
      <c r="AC179" s="449"/>
      <c r="AD179" s="2"/>
      <c r="AE179" s="17"/>
      <c r="AF179" s="18"/>
      <c r="AG179" s="18"/>
      <c r="AH179" s="20"/>
      <c r="AI179" s="2"/>
      <c r="AJ179" s="2"/>
      <c r="AK179" s="2"/>
      <c r="AL179" s="2"/>
      <c r="AM179" s="2"/>
      <c r="AN179" s="2"/>
    </row>
    <row r="180" spans="1:40" ht="12.95" customHeight="1" x14ac:dyDescent="0.2">
      <c r="A180" s="2"/>
      <c r="B180" s="2"/>
      <c r="C180" s="2"/>
      <c r="K180" s="2"/>
      <c r="L180" s="2"/>
      <c r="O180" s="2"/>
      <c r="P180" s="2"/>
      <c r="Q180" s="2"/>
      <c r="T180" s="2"/>
      <c r="U180" s="2"/>
      <c r="V180" s="2"/>
      <c r="W180" s="2"/>
      <c r="X180" s="2"/>
      <c r="Y180" s="2"/>
      <c r="AC180" s="449"/>
      <c r="AD180" s="2"/>
      <c r="AE180" s="17"/>
      <c r="AF180" s="18"/>
      <c r="AG180" s="18"/>
      <c r="AH180" s="20"/>
      <c r="AI180" s="2"/>
      <c r="AJ180" s="2"/>
      <c r="AK180" s="2"/>
      <c r="AL180" s="2"/>
      <c r="AM180" s="2"/>
      <c r="AN180" s="2"/>
    </row>
    <row r="181" spans="1:40" ht="12.95" customHeight="1" x14ac:dyDescent="0.2">
      <c r="A181" s="2"/>
      <c r="B181" s="2"/>
      <c r="C181" s="2"/>
      <c r="K181" s="2"/>
      <c r="L181" s="2"/>
      <c r="O181" s="2"/>
      <c r="P181" s="2"/>
      <c r="Q181" s="2"/>
      <c r="T181" s="2"/>
      <c r="U181" s="2"/>
      <c r="V181" s="2"/>
      <c r="W181" s="2"/>
      <c r="X181" s="2"/>
      <c r="Y181" s="2"/>
      <c r="AC181" s="449"/>
      <c r="AD181" s="2"/>
      <c r="AE181" s="17"/>
      <c r="AF181" s="18"/>
      <c r="AG181" s="18"/>
      <c r="AH181" s="20"/>
      <c r="AI181" s="2"/>
      <c r="AJ181" s="2"/>
      <c r="AK181" s="2"/>
      <c r="AL181" s="2"/>
      <c r="AM181" s="2"/>
      <c r="AN181" s="2"/>
    </row>
    <row r="182" spans="1:40" ht="12.95" customHeight="1" x14ac:dyDescent="0.2">
      <c r="A182" s="2"/>
      <c r="B182" s="2"/>
      <c r="C182" s="2"/>
      <c r="K182" s="2"/>
      <c r="L182" s="2"/>
      <c r="O182" s="2"/>
      <c r="P182" s="2"/>
      <c r="Q182" s="2"/>
      <c r="T182" s="2"/>
      <c r="U182" s="2"/>
      <c r="V182" s="2"/>
      <c r="W182" s="2"/>
      <c r="X182" s="2"/>
      <c r="Y182" s="2"/>
      <c r="AC182" s="449"/>
      <c r="AD182" s="2"/>
      <c r="AE182" s="17"/>
      <c r="AF182" s="18"/>
      <c r="AG182" s="18"/>
      <c r="AH182" s="20"/>
      <c r="AI182" s="2"/>
      <c r="AJ182" s="2"/>
      <c r="AK182" s="2"/>
      <c r="AL182" s="2"/>
      <c r="AM182" s="2"/>
      <c r="AN182" s="2"/>
    </row>
    <row r="183" spans="1:40" ht="12.95" customHeight="1" x14ac:dyDescent="0.2">
      <c r="A183" s="2"/>
      <c r="B183" s="2"/>
      <c r="C183" s="2"/>
      <c r="K183" s="2"/>
      <c r="L183" s="2"/>
      <c r="O183" s="2"/>
      <c r="P183" s="2"/>
      <c r="Q183" s="2"/>
      <c r="T183" s="2"/>
      <c r="U183" s="2"/>
      <c r="V183" s="2"/>
      <c r="W183" s="2"/>
      <c r="X183" s="2"/>
      <c r="Y183" s="2"/>
      <c r="AC183" s="449"/>
      <c r="AD183" s="2"/>
      <c r="AE183" s="17"/>
      <c r="AF183" s="18"/>
      <c r="AG183" s="18"/>
      <c r="AH183" s="20"/>
      <c r="AI183" s="2"/>
      <c r="AJ183" s="2"/>
      <c r="AK183" s="2"/>
      <c r="AL183" s="2"/>
      <c r="AM183" s="2"/>
      <c r="AN183" s="2"/>
    </row>
    <row r="184" spans="1:40" ht="12.95" customHeight="1" x14ac:dyDescent="0.2">
      <c r="A184" s="2"/>
      <c r="B184" s="2"/>
      <c r="C184" s="2"/>
      <c r="K184" s="2"/>
      <c r="L184" s="2"/>
      <c r="O184" s="2"/>
      <c r="P184" s="2"/>
      <c r="Q184" s="2"/>
      <c r="T184" s="2"/>
      <c r="U184" s="2"/>
      <c r="V184" s="2"/>
      <c r="W184" s="2"/>
      <c r="X184" s="2"/>
      <c r="Y184" s="2"/>
      <c r="AC184" s="449"/>
      <c r="AD184" s="2"/>
      <c r="AE184" s="17"/>
      <c r="AF184" s="18"/>
      <c r="AG184" s="18"/>
      <c r="AH184" s="20"/>
      <c r="AI184" s="2"/>
      <c r="AJ184" s="2"/>
      <c r="AK184" s="2"/>
      <c r="AL184" s="2"/>
      <c r="AM184" s="2"/>
      <c r="AN184" s="2"/>
    </row>
    <row r="185" spans="1:40" ht="12.95" customHeight="1" x14ac:dyDescent="0.2">
      <c r="A185" s="2"/>
      <c r="B185" s="2"/>
      <c r="C185" s="2"/>
      <c r="K185" s="2"/>
      <c r="L185" s="2"/>
      <c r="O185" s="2"/>
      <c r="P185" s="2"/>
      <c r="Q185" s="2"/>
      <c r="T185" s="2"/>
      <c r="U185" s="2"/>
      <c r="V185" s="2"/>
      <c r="W185" s="2"/>
      <c r="X185" s="2"/>
      <c r="Y185" s="2"/>
      <c r="AC185" s="449"/>
      <c r="AD185" s="2"/>
      <c r="AE185" s="17"/>
      <c r="AF185" s="18"/>
      <c r="AG185" s="18"/>
      <c r="AH185" s="20"/>
      <c r="AI185" s="2"/>
      <c r="AJ185" s="2"/>
      <c r="AK185" s="2"/>
      <c r="AL185" s="2"/>
      <c r="AM185" s="2"/>
      <c r="AN185" s="2"/>
    </row>
  </sheetData>
  <sheetProtection sheet="1" objects="1" scenarios="1" selectLockedCells="1"/>
  <mergeCells count="25">
    <mergeCell ref="G5:I5"/>
    <mergeCell ref="J5:M5"/>
    <mergeCell ref="G6:I6"/>
    <mergeCell ref="J6:M6"/>
    <mergeCell ref="I9:J9"/>
    <mergeCell ref="M9:N9"/>
    <mergeCell ref="E10:H10"/>
    <mergeCell ref="I10:J10"/>
    <mergeCell ref="M10:N10"/>
    <mergeCell ref="P10:Q10"/>
    <mergeCell ref="R10:S10"/>
    <mergeCell ref="AC9:AC13"/>
    <mergeCell ref="AA92:AB92"/>
    <mergeCell ref="Z10:AB10"/>
    <mergeCell ref="I11:J11"/>
    <mergeCell ref="M11:N11"/>
    <mergeCell ref="P11:Q11"/>
    <mergeCell ref="R11:S11"/>
    <mergeCell ref="Z11:AB11"/>
    <mergeCell ref="I12:J12"/>
    <mergeCell ref="M12:N12"/>
    <mergeCell ref="R12:S12"/>
    <mergeCell ref="T12:V12"/>
    <mergeCell ref="T13:U13"/>
    <mergeCell ref="R9:S9"/>
  </mergeCells>
  <conditionalFormatting sqref="Z15:Z19 Z24:Z29 Z34:Z39 Z44:Z49 Z54:Z59 Z64 Z77 M94">
    <cfRule type="cellIs" dxfId="48" priority="4" stopIfTrue="1" operator="equal">
      <formula>"-"</formula>
    </cfRule>
  </conditionalFormatting>
  <conditionalFormatting sqref="AA15:AA19 AA24:AA29 AA34:AA39 AA44:AA49 AA54:AA59 AA64 AA77">
    <cfRule type="expression" dxfId="47" priority="5" stopIfTrue="1">
      <formula>Z15="-"</formula>
    </cfRule>
  </conditionalFormatting>
  <conditionalFormatting sqref="AB15:AB19 AB24:AB29 AB34:AB39 AB44:AB49 AB54:AB59 AB64 AB77">
    <cfRule type="expression" dxfId="46" priority="6" stopIfTrue="1">
      <formula>Z15="-"</formula>
    </cfRule>
  </conditionalFormatting>
  <conditionalFormatting sqref="N94:R94">
    <cfRule type="expression" dxfId="45" priority="7" stopIfTrue="1">
      <formula>$M$94="-"</formula>
    </cfRule>
  </conditionalFormatting>
  <conditionalFormatting sqref="Z65:Z69 Z74">
    <cfRule type="cellIs" dxfId="44" priority="1" stopIfTrue="1" operator="equal">
      <formula>"-"</formula>
    </cfRule>
  </conditionalFormatting>
  <conditionalFormatting sqref="AA65:AA69 AA74">
    <cfRule type="expression" dxfId="43" priority="2" stopIfTrue="1">
      <formula>Z65="-"</formula>
    </cfRule>
  </conditionalFormatting>
  <conditionalFormatting sqref="AB65:AB69 AB74">
    <cfRule type="expression" dxfId="42" priority="3" stopIfTrue="1">
      <formula>Z65="-"</formula>
    </cfRule>
  </conditionalFormatting>
  <printOptions horizontalCentered="1"/>
  <pageMargins left="0.51181102362204722" right="0.47244094488188981" top="0.70866141732283472" bottom="0.6692913385826772" header="0.51181102362204722" footer="0.51181102362204722"/>
  <pageSetup paperSize="9" scale="77" orientation="portrait" blackAndWhite="1" horizontalDpi="300" verticalDpi="4294967292" r:id="rId1"/>
  <headerFooter alignWithMargins="0">
    <oddHeader>&amp;C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75</vt:i4>
      </vt:variant>
    </vt:vector>
  </HeadingPairs>
  <TitlesOfParts>
    <vt:vector size="90" baseType="lpstr">
      <vt:lpstr>Dienstplanungskontrolle</vt:lpstr>
      <vt:lpstr>Übersicht</vt:lpstr>
      <vt:lpstr>Arbeitszeiten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April!AnzahlTage</vt:lpstr>
      <vt:lpstr>August!AnzahlTage</vt:lpstr>
      <vt:lpstr>Dezember!AnzahlTage</vt:lpstr>
      <vt:lpstr>Februar!AnzahlTage</vt:lpstr>
      <vt:lpstr>Januar!AnzahlTage</vt:lpstr>
      <vt:lpstr>Juli!AnzahlTage</vt:lpstr>
      <vt:lpstr>Juni!AnzahlTage</vt:lpstr>
      <vt:lpstr>Mai!AnzahlTage</vt:lpstr>
      <vt:lpstr>März!AnzahlTage</vt:lpstr>
      <vt:lpstr>November!AnzahlTage</vt:lpstr>
      <vt:lpstr>Oktober!AnzahlTage</vt:lpstr>
      <vt:lpstr>September!AnzahlTage</vt:lpstr>
      <vt:lpstr>April!Druckbereich</vt:lpstr>
      <vt:lpstr>Arbeitszeiten!Druckbereich</vt:lpstr>
      <vt:lpstr>August!Druckbereich</vt:lpstr>
      <vt:lpstr>Dezember!Druckbereich</vt:lpstr>
      <vt:lpstr>Dienstplanungskontrolle!Druckbereich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Übersicht!Druckbereich</vt:lpstr>
      <vt:lpstr>April!Monat</vt:lpstr>
      <vt:lpstr>August!Monat</vt:lpstr>
      <vt:lpstr>Dezember!Monat</vt:lpstr>
      <vt:lpstr>Februar!Monat</vt:lpstr>
      <vt:lpstr>Januar!Monat</vt:lpstr>
      <vt:lpstr>Juli!Monat</vt:lpstr>
      <vt:lpstr>Juni!Monat</vt:lpstr>
      <vt:lpstr>Mai!Monat</vt:lpstr>
      <vt:lpstr>März!Monat</vt:lpstr>
      <vt:lpstr>November!Monat</vt:lpstr>
      <vt:lpstr>Oktober!Monat</vt:lpstr>
      <vt:lpstr>September!Monat</vt:lpstr>
      <vt:lpstr>April!Monatslänge</vt:lpstr>
      <vt:lpstr>August!Monatslänge</vt:lpstr>
      <vt:lpstr>Dezember!Monatslänge</vt:lpstr>
      <vt:lpstr>Februar!Monatslänge</vt:lpstr>
      <vt:lpstr>Januar!Monatslänge</vt:lpstr>
      <vt:lpstr>Juli!Monatslänge</vt:lpstr>
      <vt:lpstr>Juni!Monatslänge</vt:lpstr>
      <vt:lpstr>Mai!Monatslänge</vt:lpstr>
      <vt:lpstr>März!Monatslänge</vt:lpstr>
      <vt:lpstr>November!Monatslänge</vt:lpstr>
      <vt:lpstr>Oktober!Monatslänge</vt:lpstr>
      <vt:lpstr>September!Monatslänge</vt:lpstr>
      <vt:lpstr>April!Monatsname</vt:lpstr>
      <vt:lpstr>August!Monatsname</vt:lpstr>
      <vt:lpstr>Dezember!Monatsname</vt:lpstr>
      <vt:lpstr>Februar!Monatsname</vt:lpstr>
      <vt:lpstr>Januar!Monatsname</vt:lpstr>
      <vt:lpstr>Juli!Monatsname</vt:lpstr>
      <vt:lpstr>Juni!Monatsname</vt:lpstr>
      <vt:lpstr>Mai!Monatsname</vt:lpstr>
      <vt:lpstr>März!Monatsname</vt:lpstr>
      <vt:lpstr>November!Monatsname</vt:lpstr>
      <vt:lpstr>Oktober!Monatsname</vt:lpstr>
      <vt:lpstr>September!Monatsname</vt:lpstr>
      <vt:lpstr>April!Wochentag</vt:lpstr>
      <vt:lpstr>August!Wochentag</vt:lpstr>
      <vt:lpstr>Dezember!Wochentag</vt:lpstr>
      <vt:lpstr>Februar!Wochentag</vt:lpstr>
      <vt:lpstr>Januar!Wochentag</vt:lpstr>
      <vt:lpstr>Juli!Wochentag</vt:lpstr>
      <vt:lpstr>Juni!Wochentag</vt:lpstr>
      <vt:lpstr>Mai!Wochentag</vt:lpstr>
      <vt:lpstr>März!Wochentag</vt:lpstr>
      <vt:lpstr>November!Wochentag</vt:lpstr>
      <vt:lpstr>Oktober!Wochentag</vt:lpstr>
      <vt:lpstr>September!Wochentag</vt:lpstr>
    </vt:vector>
  </TitlesOfParts>
  <Company>Landeskirchenamt 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Arbeitszeitliste_DienstVO-Beschäftigte</dc:title>
  <dc:creator>Axel.Klus@evlka.de</dc:creator>
  <dc:description>Jahresliste Kurt Peschanel</dc:description>
  <cp:lastModifiedBy>Huschenbett, Sarah</cp:lastModifiedBy>
  <cp:lastPrinted>2017-02-02T06:39:16Z</cp:lastPrinted>
  <dcterms:created xsi:type="dcterms:W3CDTF">2004-01-19T09:46:06Z</dcterms:created>
  <dcterms:modified xsi:type="dcterms:W3CDTF">2019-10-22T11:59:40Z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COO.2122.100.2.137003</vt:lpwstr>
  </property>
  <property fmtid="{D5CDD505-2E9C-101B-9397-08002B2CF9AE}" pid="3" name="FSC#COOELAK@1.1001:Subject">
    <vt:lpwstr>Arbeitszeitliste_Angestellte-Arbeiter 38,5 WoStd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24.03.2006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*COO.2122.100.2.137003*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Axel.Klus@evlka.de</vt:lpwstr>
  </property>
</Properties>
</file>